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/>
  <calcPr fullCalcOnLoad="1"/>
</workbook>
</file>

<file path=xl/sharedStrings.xml><?xml version="1.0" encoding="utf-8"?>
<sst xmlns="http://schemas.openxmlformats.org/spreadsheetml/2006/main" count="581" uniqueCount="71">
  <si>
    <t>Poule</t>
  </si>
  <si>
    <t>Points</t>
  </si>
  <si>
    <t>Vict.</t>
  </si>
  <si>
    <t>Déf.</t>
  </si>
  <si>
    <t>Attaque</t>
  </si>
  <si>
    <t>Défense</t>
  </si>
  <si>
    <t>A</t>
  </si>
  <si>
    <t>St-Vallier</t>
  </si>
  <si>
    <t>Lorgues</t>
  </si>
  <si>
    <t>Toulouges</t>
  </si>
  <si>
    <t>Grenoble</t>
  </si>
  <si>
    <t>B</t>
  </si>
  <si>
    <t>La Rochelle</t>
  </si>
  <si>
    <t>Amou</t>
  </si>
  <si>
    <t>Poitiers</t>
  </si>
  <si>
    <t>C</t>
  </si>
  <si>
    <t>Nanterre</t>
  </si>
  <si>
    <t>Cabourg</t>
  </si>
  <si>
    <t>Calais</t>
  </si>
  <si>
    <t>Cherbourg</t>
  </si>
  <si>
    <t>D</t>
  </si>
  <si>
    <t>Salins</t>
  </si>
  <si>
    <t>St-Genis-Laval</t>
  </si>
  <si>
    <t>Vonnas</t>
  </si>
  <si>
    <t>Cambrai</t>
  </si>
  <si>
    <t>N°</t>
  </si>
  <si>
    <t>Monségur</t>
  </si>
  <si>
    <t>Joués</t>
  </si>
  <si>
    <t>Tourcoing</t>
  </si>
  <si>
    <t>Gif Essonne</t>
  </si>
  <si>
    <t>Vaulx-en-Velin</t>
  </si>
  <si>
    <t>St-Chamond</t>
  </si>
  <si>
    <t>Moy. Att.</t>
  </si>
  <si>
    <t>Moy. déf.</t>
  </si>
  <si>
    <t>Charleville</t>
  </si>
  <si>
    <t>Longwy</t>
  </si>
  <si>
    <t>Dijon</t>
  </si>
  <si>
    <t>Levallois</t>
  </si>
  <si>
    <t>Griès</t>
  </si>
  <si>
    <t>Denain</t>
  </si>
  <si>
    <t>Hainaut</t>
  </si>
  <si>
    <t>Vanves</t>
  </si>
  <si>
    <t>Gérardmer</t>
  </si>
  <si>
    <t>Trappes</t>
  </si>
  <si>
    <t>Aurore Vitré</t>
  </si>
  <si>
    <t>JA Carquefou</t>
  </si>
  <si>
    <t>Caen BC</t>
  </si>
  <si>
    <t>Joué-les-Tours</t>
  </si>
  <si>
    <t>JALT Le Mans</t>
  </si>
  <si>
    <t>USA Liévin</t>
  </si>
  <si>
    <t>Ormes</t>
  </si>
  <si>
    <t>BC Ardres</t>
  </si>
  <si>
    <t>Stade Clermont</t>
  </si>
  <si>
    <t>Cahors-Sauzet</t>
  </si>
  <si>
    <t>Toulouse OA</t>
  </si>
  <si>
    <t>Hagetmau Doazit</t>
  </si>
  <si>
    <t>RC Toulouse</t>
  </si>
  <si>
    <t>Andrézieux</t>
  </si>
  <si>
    <t>Bordeaux</t>
  </si>
  <si>
    <t>Golfe-Juan</t>
  </si>
  <si>
    <t>Fos Provence</t>
  </si>
  <si>
    <t>Pt-Trambouze</t>
  </si>
  <si>
    <t>Bron</t>
  </si>
  <si>
    <t>Pt-de-Beauvoisin</t>
  </si>
  <si>
    <t>Ajaccio</t>
  </si>
  <si>
    <t>Après la 10° journée</t>
  </si>
  <si>
    <t>Boulazac</t>
  </si>
  <si>
    <t>Meilhan/G.</t>
  </si>
  <si>
    <t>Le Portel</t>
  </si>
  <si>
    <t>D. Fougères</t>
  </si>
  <si>
    <t>SL Angers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</si>
</sst>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2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color indexed="10"/>
      <name val="Garamond"/>
      <family val="1"/>
    </font>
    <font>
      <sz val="12"/>
      <color indexed="17"/>
      <name val="Garamond"/>
      <family val="1"/>
    </font>
    <font>
      <sz val="12"/>
      <color indexed="8"/>
      <name val="Garamond"/>
      <family val="1"/>
    </font>
    <font>
      <sz val="12"/>
      <color indexed="17"/>
      <name val="Impact"/>
      <family val="2"/>
    </font>
    <font>
      <i/>
      <u val="single"/>
      <sz val="12"/>
      <color indexed="17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25390625" style="10" customWidth="1"/>
    <col min="2" max="2" width="17.25390625" style="9" customWidth="1"/>
    <col min="3" max="3" width="5.75390625" style="9" customWidth="1"/>
    <col min="4" max="4" width="4.75390625" style="9" bestFit="1" customWidth="1"/>
    <col min="5" max="5" width="4.625" style="9" customWidth="1"/>
    <col min="6" max="6" width="4.25390625" style="9" customWidth="1"/>
    <col min="7" max="7" width="7.00390625" style="9" customWidth="1"/>
    <col min="8" max="8" width="6.875" style="9" customWidth="1"/>
    <col min="9" max="9" width="8.00390625" style="9" customWidth="1"/>
    <col min="10" max="10" width="7.875" style="9" customWidth="1"/>
    <col min="11" max="11" width="4.375" style="9" customWidth="1"/>
    <col min="12" max="12" width="2.625" style="9" customWidth="1"/>
    <col min="13" max="13" width="5.375" style="9" customWidth="1"/>
    <col min="14" max="16384" width="11.00390625" style="9" customWidth="1"/>
  </cols>
  <sheetData>
    <row r="1" spans="1:13" ht="15">
      <c r="A1" s="4" t="s">
        <v>0</v>
      </c>
      <c r="B1" s="3" t="s">
        <v>65</v>
      </c>
      <c r="C1" s="8" t="s">
        <v>1</v>
      </c>
      <c r="D1" s="8" t="s">
        <v>27</v>
      </c>
      <c r="E1" s="8" t="s">
        <v>2</v>
      </c>
      <c r="F1" s="8" t="s">
        <v>3</v>
      </c>
      <c r="G1" s="5" t="s">
        <v>4</v>
      </c>
      <c r="H1" s="15" t="s">
        <v>5</v>
      </c>
      <c r="I1" s="5" t="s">
        <v>32</v>
      </c>
      <c r="J1" s="15" t="s">
        <v>33</v>
      </c>
      <c r="K1" s="5"/>
      <c r="L1" s="5"/>
      <c r="M1" s="5"/>
    </row>
    <row r="2" spans="1:11" ht="15.75">
      <c r="A2" s="10" t="s">
        <v>6</v>
      </c>
      <c r="B2" s="23" t="s">
        <v>59</v>
      </c>
      <c r="C2" s="18">
        <f aca="true" t="shared" si="0" ref="C2:C15">D2+E2</f>
        <v>20</v>
      </c>
      <c r="D2" s="16">
        <v>10</v>
      </c>
      <c r="E2" s="19">
        <v>10</v>
      </c>
      <c r="F2" s="20">
        <v>0</v>
      </c>
      <c r="G2" s="16">
        <v>930</v>
      </c>
      <c r="H2" s="16">
        <f>670+67</f>
        <v>737</v>
      </c>
      <c r="I2" s="12">
        <f>G2/D2</f>
        <v>93</v>
      </c>
      <c r="J2" s="12">
        <f>H2/D2</f>
        <v>73.7</v>
      </c>
      <c r="K2" s="11">
        <f>G2-H2</f>
        <v>193</v>
      </c>
    </row>
    <row r="3" spans="1:11" ht="15.75">
      <c r="A3" s="10" t="s">
        <v>6</v>
      </c>
      <c r="B3" s="21" t="s">
        <v>7</v>
      </c>
      <c r="C3" s="18">
        <f t="shared" si="0"/>
        <v>17</v>
      </c>
      <c r="D3" s="16">
        <v>10</v>
      </c>
      <c r="E3" s="19">
        <v>7</v>
      </c>
      <c r="F3" s="20">
        <v>3</v>
      </c>
      <c r="G3" s="16">
        <f>756+98</f>
        <v>854</v>
      </c>
      <c r="H3" s="16">
        <f>682+108</f>
        <v>790</v>
      </c>
      <c r="I3" s="12">
        <f aca="true" t="shared" si="1" ref="I3:I15">G3/D3</f>
        <v>85.4</v>
      </c>
      <c r="J3" s="12">
        <f aca="true" t="shared" si="2" ref="J3:J15">H3/D3</f>
        <v>79</v>
      </c>
      <c r="K3" s="11">
        <f>G3-H3</f>
        <v>64</v>
      </c>
    </row>
    <row r="4" spans="1:11" ht="15.75">
      <c r="A4" s="10" t="s">
        <v>6</v>
      </c>
      <c r="B4" s="17" t="s">
        <v>60</v>
      </c>
      <c r="C4" s="18">
        <f t="shared" si="0"/>
        <v>17</v>
      </c>
      <c r="D4" s="16">
        <v>10</v>
      </c>
      <c r="E4" s="19">
        <v>7</v>
      </c>
      <c r="F4" s="20">
        <v>3</v>
      </c>
      <c r="G4" s="16">
        <f>635+76</f>
        <v>711</v>
      </c>
      <c r="H4" s="16">
        <f>604+62</f>
        <v>666</v>
      </c>
      <c r="I4" s="12">
        <f t="shared" si="1"/>
        <v>71.1</v>
      </c>
      <c r="J4" s="12">
        <f t="shared" si="2"/>
        <v>66.6</v>
      </c>
      <c r="K4" s="11">
        <f aca="true" t="shared" si="3" ref="K4:K11">G4-H4</f>
        <v>45</v>
      </c>
    </row>
    <row r="5" spans="1:11" ht="15.75">
      <c r="A5" s="10" t="s">
        <v>6</v>
      </c>
      <c r="B5" s="17" t="s">
        <v>8</v>
      </c>
      <c r="C5" s="18">
        <f t="shared" si="0"/>
        <v>17</v>
      </c>
      <c r="D5" s="16">
        <v>10</v>
      </c>
      <c r="E5" s="19">
        <v>7</v>
      </c>
      <c r="F5" s="20">
        <v>3</v>
      </c>
      <c r="G5" s="16">
        <f>737+73</f>
        <v>810</v>
      </c>
      <c r="H5" s="16">
        <v>768</v>
      </c>
      <c r="I5" s="12">
        <f t="shared" si="1"/>
        <v>81</v>
      </c>
      <c r="J5" s="12">
        <f t="shared" si="2"/>
        <v>76.8</v>
      </c>
      <c r="K5" s="11">
        <f>G5-H5</f>
        <v>42</v>
      </c>
    </row>
    <row r="6" spans="1:11" ht="15.75">
      <c r="A6" s="10" t="s">
        <v>6</v>
      </c>
      <c r="B6" s="17" t="s">
        <v>21</v>
      </c>
      <c r="C6" s="18">
        <f t="shared" si="0"/>
        <v>16</v>
      </c>
      <c r="D6" s="16">
        <v>10</v>
      </c>
      <c r="E6" s="19">
        <v>6</v>
      </c>
      <c r="F6" s="20">
        <v>4</v>
      </c>
      <c r="G6" s="16">
        <f>762+81</f>
        <v>843</v>
      </c>
      <c r="H6" s="16">
        <f>712+83</f>
        <v>795</v>
      </c>
      <c r="I6" s="12">
        <f t="shared" si="1"/>
        <v>84.3</v>
      </c>
      <c r="J6" s="12">
        <f t="shared" si="2"/>
        <v>79.5</v>
      </c>
      <c r="K6" s="11">
        <f>G6-H6</f>
        <v>48</v>
      </c>
    </row>
    <row r="7" spans="1:11" ht="15.75">
      <c r="A7" s="10" t="s">
        <v>6</v>
      </c>
      <c r="B7" s="17" t="s">
        <v>9</v>
      </c>
      <c r="C7" s="18">
        <f t="shared" si="0"/>
        <v>16</v>
      </c>
      <c r="D7" s="16">
        <v>10</v>
      </c>
      <c r="E7" s="19">
        <v>6</v>
      </c>
      <c r="F7" s="20">
        <v>4</v>
      </c>
      <c r="G7" s="16">
        <f>815+83</f>
        <v>898</v>
      </c>
      <c r="H7" s="16">
        <f>784+81</f>
        <v>865</v>
      </c>
      <c r="I7" s="12">
        <f t="shared" si="1"/>
        <v>89.8</v>
      </c>
      <c r="J7" s="12">
        <f t="shared" si="2"/>
        <v>86.5</v>
      </c>
      <c r="K7" s="11">
        <f>G7-H7</f>
        <v>33</v>
      </c>
    </row>
    <row r="8" spans="1:11" ht="15.75">
      <c r="A8" s="10" t="s">
        <v>6</v>
      </c>
      <c r="B8" s="17" t="s">
        <v>62</v>
      </c>
      <c r="C8" s="18">
        <f t="shared" si="0"/>
        <v>15</v>
      </c>
      <c r="D8" s="16">
        <v>10</v>
      </c>
      <c r="E8" s="19">
        <v>5</v>
      </c>
      <c r="F8" s="20">
        <v>5</v>
      </c>
      <c r="G8" s="16">
        <f>607+67</f>
        <v>674</v>
      </c>
      <c r="H8" s="16">
        <v>689</v>
      </c>
      <c r="I8" s="12">
        <f t="shared" si="1"/>
        <v>67.4</v>
      </c>
      <c r="J8" s="12">
        <f t="shared" si="2"/>
        <v>68.9</v>
      </c>
      <c r="K8" s="11">
        <f t="shared" si="3"/>
        <v>-15</v>
      </c>
    </row>
    <row r="9" spans="1:11" ht="15.75">
      <c r="A9" s="10" t="s">
        <v>6</v>
      </c>
      <c r="B9" s="17" t="s">
        <v>30</v>
      </c>
      <c r="C9" s="18">
        <f t="shared" si="0"/>
        <v>14</v>
      </c>
      <c r="D9" s="16">
        <v>10</v>
      </c>
      <c r="E9" s="19">
        <v>4</v>
      </c>
      <c r="F9" s="20">
        <v>6</v>
      </c>
      <c r="G9" s="16">
        <f>698+90</f>
        <v>788</v>
      </c>
      <c r="H9" s="16">
        <f>728+77</f>
        <v>805</v>
      </c>
      <c r="I9" s="12">
        <f t="shared" si="1"/>
        <v>78.8</v>
      </c>
      <c r="J9" s="12">
        <f t="shared" si="2"/>
        <v>80.5</v>
      </c>
      <c r="K9" s="11">
        <f>G9-H9</f>
        <v>-17</v>
      </c>
    </row>
    <row r="10" spans="1:11" ht="15.75">
      <c r="A10" s="10" t="s">
        <v>6</v>
      </c>
      <c r="B10" s="17" t="s">
        <v>22</v>
      </c>
      <c r="C10" s="18">
        <f t="shared" si="0"/>
        <v>14</v>
      </c>
      <c r="D10" s="16">
        <v>10</v>
      </c>
      <c r="E10" s="19">
        <v>4</v>
      </c>
      <c r="F10" s="20">
        <v>6</v>
      </c>
      <c r="G10" s="16">
        <f>712+69</f>
        <v>781</v>
      </c>
      <c r="H10" s="16">
        <f>739+71</f>
        <v>810</v>
      </c>
      <c r="I10" s="12">
        <f t="shared" si="1"/>
        <v>78.1</v>
      </c>
      <c r="J10" s="12">
        <f t="shared" si="2"/>
        <v>81</v>
      </c>
      <c r="K10" s="11">
        <f t="shared" si="3"/>
        <v>-29</v>
      </c>
    </row>
    <row r="11" spans="1:11" ht="15.75">
      <c r="A11" s="10" t="s">
        <v>6</v>
      </c>
      <c r="B11" s="17" t="s">
        <v>63</v>
      </c>
      <c r="C11" s="18">
        <f t="shared" si="0"/>
        <v>14</v>
      </c>
      <c r="D11" s="16">
        <v>10</v>
      </c>
      <c r="E11" s="19">
        <v>4</v>
      </c>
      <c r="F11" s="20">
        <v>6</v>
      </c>
      <c r="G11" s="16">
        <f>648+81</f>
        <v>729</v>
      </c>
      <c r="H11" s="16">
        <f>728+73</f>
        <v>801</v>
      </c>
      <c r="I11" s="12">
        <f t="shared" si="1"/>
        <v>72.9</v>
      </c>
      <c r="J11" s="12">
        <f t="shared" si="2"/>
        <v>80.1</v>
      </c>
      <c r="K11" s="11">
        <f t="shared" si="3"/>
        <v>-72</v>
      </c>
    </row>
    <row r="12" spans="1:11" ht="15.75">
      <c r="A12" s="10" t="s">
        <v>6</v>
      </c>
      <c r="B12" s="17" t="s">
        <v>64</v>
      </c>
      <c r="C12" s="18">
        <f t="shared" si="0"/>
        <v>14</v>
      </c>
      <c r="D12" s="16">
        <v>10</v>
      </c>
      <c r="E12" s="19">
        <v>4</v>
      </c>
      <c r="F12" s="20">
        <v>6</v>
      </c>
      <c r="G12" s="16">
        <v>795</v>
      </c>
      <c r="H12" s="16">
        <f>772+98</f>
        <v>870</v>
      </c>
      <c r="I12" s="12">
        <f t="shared" si="1"/>
        <v>79.5</v>
      </c>
      <c r="J12" s="12">
        <f t="shared" si="2"/>
        <v>87</v>
      </c>
      <c r="K12" s="11">
        <f>G12-H12</f>
        <v>-75</v>
      </c>
    </row>
    <row r="13" spans="1:11" ht="16.5">
      <c r="A13" s="10" t="s">
        <v>6</v>
      </c>
      <c r="B13" s="24" t="s">
        <v>10</v>
      </c>
      <c r="C13" s="18">
        <f t="shared" si="0"/>
        <v>13</v>
      </c>
      <c r="D13" s="16">
        <v>10</v>
      </c>
      <c r="E13" s="19">
        <v>3</v>
      </c>
      <c r="F13" s="20">
        <v>7</v>
      </c>
      <c r="G13" s="16">
        <f>654+71</f>
        <v>725</v>
      </c>
      <c r="H13" s="16">
        <f>687+69</f>
        <v>756</v>
      </c>
      <c r="I13" s="12">
        <f t="shared" si="1"/>
        <v>72.5</v>
      </c>
      <c r="J13" s="12">
        <f t="shared" si="2"/>
        <v>75.6</v>
      </c>
      <c r="K13" s="11">
        <f>G13-H13</f>
        <v>-31</v>
      </c>
    </row>
    <row r="14" spans="1:11" ht="16.5">
      <c r="A14" s="10" t="s">
        <v>6</v>
      </c>
      <c r="B14" s="24" t="s">
        <v>61</v>
      </c>
      <c r="C14" s="18">
        <f t="shared" si="0"/>
        <v>13</v>
      </c>
      <c r="D14" s="16">
        <v>10</v>
      </c>
      <c r="E14" s="19">
        <v>3</v>
      </c>
      <c r="F14" s="20">
        <v>7</v>
      </c>
      <c r="G14" s="16">
        <f>740+62</f>
        <v>802</v>
      </c>
      <c r="H14" s="16">
        <f>770+76</f>
        <v>846</v>
      </c>
      <c r="I14" s="12">
        <f t="shared" si="1"/>
        <v>80.2</v>
      </c>
      <c r="J14" s="12">
        <f t="shared" si="2"/>
        <v>84.6</v>
      </c>
      <c r="K14" s="11">
        <f>G14-H14</f>
        <v>-44</v>
      </c>
    </row>
    <row r="15" spans="1:13" ht="16.5">
      <c r="A15" s="10" t="s">
        <v>6</v>
      </c>
      <c r="B15" s="25" t="s">
        <v>23</v>
      </c>
      <c r="C15" s="18">
        <f t="shared" si="0"/>
        <v>10</v>
      </c>
      <c r="D15" s="16">
        <v>10</v>
      </c>
      <c r="E15" s="19">
        <v>0</v>
      </c>
      <c r="F15" s="20">
        <v>10</v>
      </c>
      <c r="G15" s="16">
        <f>652+77</f>
        <v>729</v>
      </c>
      <c r="H15" s="16">
        <f>781+90</f>
        <v>871</v>
      </c>
      <c r="I15" s="12">
        <f t="shared" si="1"/>
        <v>72.9</v>
      </c>
      <c r="J15" s="12">
        <f t="shared" si="2"/>
        <v>87.1</v>
      </c>
      <c r="K15" s="11">
        <f>G15-H15</f>
        <v>-142</v>
      </c>
      <c r="L15" s="13"/>
      <c r="M15" s="14">
        <f>SUM(I2:I15)/13</f>
        <v>85.14615384615385</v>
      </c>
    </row>
    <row r="16" spans="3:11" ht="3.75" customHeight="1">
      <c r="C16" s="10"/>
      <c r="D16" s="10"/>
      <c r="E16" s="10"/>
      <c r="F16" s="10"/>
      <c r="G16" s="10"/>
      <c r="H16" s="10"/>
      <c r="I16" s="12"/>
      <c r="J16" s="12"/>
      <c r="K16" s="10"/>
    </row>
    <row r="17" spans="1:11" ht="15.75">
      <c r="A17" s="10" t="s">
        <v>11</v>
      </c>
      <c r="B17" s="23" t="s">
        <v>52</v>
      </c>
      <c r="C17" s="18">
        <f aca="true" t="shared" si="4" ref="C17:C30">D17+E17</f>
        <v>18</v>
      </c>
      <c r="D17" s="16">
        <v>10</v>
      </c>
      <c r="E17" s="19">
        <v>8</v>
      </c>
      <c r="F17" s="20">
        <v>2</v>
      </c>
      <c r="G17" s="16">
        <f>878+93</f>
        <v>971</v>
      </c>
      <c r="H17" s="16">
        <f>774+76</f>
        <v>850</v>
      </c>
      <c r="I17" s="12">
        <f>G17/D17</f>
        <v>97.1</v>
      </c>
      <c r="J17" s="12">
        <f>H17/D17</f>
        <v>85</v>
      </c>
      <c r="K17" s="11">
        <f>G17-H17</f>
        <v>121</v>
      </c>
    </row>
    <row r="18" spans="1:11" ht="15.75">
      <c r="A18" s="10" t="s">
        <v>11</v>
      </c>
      <c r="B18" s="17" t="s">
        <v>66</v>
      </c>
      <c r="C18" s="18">
        <f t="shared" si="4"/>
        <v>18</v>
      </c>
      <c r="D18" s="16">
        <v>10</v>
      </c>
      <c r="E18" s="19">
        <v>8</v>
      </c>
      <c r="F18" s="20">
        <v>2</v>
      </c>
      <c r="G18" s="16">
        <f>781+99</f>
        <v>880</v>
      </c>
      <c r="H18" s="16">
        <f>709+71</f>
        <v>780</v>
      </c>
      <c r="I18" s="12">
        <f aca="true" t="shared" si="5" ref="I18:I29">G18/D18</f>
        <v>88</v>
      </c>
      <c r="J18" s="12">
        <f aca="true" t="shared" si="6" ref="J18:J29">H18/D18</f>
        <v>78</v>
      </c>
      <c r="K18" s="11">
        <f aca="true" t="shared" si="7" ref="K18:K28">G18-H18</f>
        <v>100</v>
      </c>
    </row>
    <row r="19" spans="1:11" ht="15.75">
      <c r="A19" s="10" t="s">
        <v>11</v>
      </c>
      <c r="B19" s="17" t="s">
        <v>31</v>
      </c>
      <c r="C19" s="18">
        <f t="shared" si="4"/>
        <v>16</v>
      </c>
      <c r="D19" s="16">
        <v>10</v>
      </c>
      <c r="E19" s="19">
        <v>6</v>
      </c>
      <c r="F19" s="20">
        <v>4</v>
      </c>
      <c r="G19" s="16">
        <f>803+109</f>
        <v>912</v>
      </c>
      <c r="H19" s="16">
        <f>783+81</f>
        <v>864</v>
      </c>
      <c r="I19" s="12">
        <f t="shared" si="5"/>
        <v>91.2</v>
      </c>
      <c r="J19" s="12">
        <f t="shared" si="6"/>
        <v>86.4</v>
      </c>
      <c r="K19" s="11">
        <f>G19-H19</f>
        <v>48</v>
      </c>
    </row>
    <row r="20" spans="1:11" ht="15.75">
      <c r="A20" s="10" t="s">
        <v>11</v>
      </c>
      <c r="B20" s="17" t="s">
        <v>53</v>
      </c>
      <c r="C20" s="18">
        <f t="shared" si="4"/>
        <v>16</v>
      </c>
      <c r="D20" s="16">
        <v>10</v>
      </c>
      <c r="E20" s="19">
        <v>6</v>
      </c>
      <c r="F20" s="20">
        <v>4</v>
      </c>
      <c r="G20" s="16">
        <f>733+73</f>
        <v>806</v>
      </c>
      <c r="H20" s="16">
        <f>709+91</f>
        <v>800</v>
      </c>
      <c r="I20" s="12">
        <f t="shared" si="5"/>
        <v>80.6</v>
      </c>
      <c r="J20" s="12">
        <f t="shared" si="6"/>
        <v>80</v>
      </c>
      <c r="K20" s="11">
        <f aca="true" t="shared" si="8" ref="K20:K26">G20-H20</f>
        <v>6</v>
      </c>
    </row>
    <row r="21" spans="1:11" ht="15.75">
      <c r="A21" s="10" t="s">
        <v>11</v>
      </c>
      <c r="B21" s="17" t="s">
        <v>14</v>
      </c>
      <c r="C21" s="18">
        <f t="shared" si="4"/>
        <v>16</v>
      </c>
      <c r="D21" s="16">
        <v>10</v>
      </c>
      <c r="E21" s="19">
        <v>6</v>
      </c>
      <c r="F21" s="20">
        <v>4</v>
      </c>
      <c r="G21" s="16">
        <f>738+76</f>
        <v>814</v>
      </c>
      <c r="H21" s="16">
        <f>716+93</f>
        <v>809</v>
      </c>
      <c r="I21" s="12">
        <f t="shared" si="5"/>
        <v>81.4</v>
      </c>
      <c r="J21" s="12">
        <f t="shared" si="6"/>
        <v>80.9</v>
      </c>
      <c r="K21" s="11">
        <f>G21-H21</f>
        <v>5</v>
      </c>
    </row>
    <row r="22" spans="1:11" ht="15.75">
      <c r="A22" s="10" t="s">
        <v>11</v>
      </c>
      <c r="B22" s="17" t="s">
        <v>12</v>
      </c>
      <c r="C22" s="18">
        <f t="shared" si="4"/>
        <v>15</v>
      </c>
      <c r="D22" s="16">
        <v>10</v>
      </c>
      <c r="E22" s="19">
        <v>5</v>
      </c>
      <c r="F22" s="20">
        <v>5</v>
      </c>
      <c r="G22" s="16">
        <f>812+91</f>
        <v>903</v>
      </c>
      <c r="H22" s="16">
        <f>783+73</f>
        <v>856</v>
      </c>
      <c r="I22" s="12">
        <f t="shared" si="5"/>
        <v>90.3</v>
      </c>
      <c r="J22" s="12">
        <f t="shared" si="6"/>
        <v>85.6</v>
      </c>
      <c r="K22" s="11">
        <f t="shared" si="8"/>
        <v>47</v>
      </c>
    </row>
    <row r="23" spans="1:11" ht="15.75">
      <c r="A23" s="10" t="s">
        <v>11</v>
      </c>
      <c r="B23" s="17" t="s">
        <v>55</v>
      </c>
      <c r="C23" s="18">
        <f t="shared" si="4"/>
        <v>15</v>
      </c>
      <c r="D23" s="16">
        <v>9</v>
      </c>
      <c r="E23" s="19">
        <v>6</v>
      </c>
      <c r="F23" s="20">
        <v>3</v>
      </c>
      <c r="G23" s="16">
        <f>648+71</f>
        <v>719</v>
      </c>
      <c r="H23" s="16">
        <f>646+68</f>
        <v>714</v>
      </c>
      <c r="I23" s="12">
        <f t="shared" si="5"/>
        <v>79.88888888888889</v>
      </c>
      <c r="J23" s="12">
        <f t="shared" si="6"/>
        <v>79.33333333333333</v>
      </c>
      <c r="K23" s="11">
        <f t="shared" si="7"/>
        <v>5</v>
      </c>
    </row>
    <row r="24" spans="1:11" ht="15.75">
      <c r="A24" s="10" t="s">
        <v>11</v>
      </c>
      <c r="B24" s="17" t="s">
        <v>56</v>
      </c>
      <c r="C24" s="18">
        <f t="shared" si="4"/>
        <v>15</v>
      </c>
      <c r="D24" s="16">
        <v>10</v>
      </c>
      <c r="E24" s="19">
        <v>5</v>
      </c>
      <c r="F24" s="20">
        <v>5</v>
      </c>
      <c r="G24" s="16">
        <f>696+76</f>
        <v>772</v>
      </c>
      <c r="H24" s="16">
        <f>706+73</f>
        <v>779</v>
      </c>
      <c r="I24" s="12">
        <f t="shared" si="5"/>
        <v>77.2</v>
      </c>
      <c r="J24" s="12">
        <f t="shared" si="6"/>
        <v>77.9</v>
      </c>
      <c r="K24" s="11">
        <f t="shared" si="7"/>
        <v>-7</v>
      </c>
    </row>
    <row r="25" spans="1:11" ht="15.75">
      <c r="A25" s="10" t="s">
        <v>11</v>
      </c>
      <c r="B25" s="22" t="s">
        <v>26</v>
      </c>
      <c r="C25" s="18">
        <f t="shared" si="4"/>
        <v>14</v>
      </c>
      <c r="D25" s="16">
        <v>10</v>
      </c>
      <c r="E25" s="19">
        <v>4</v>
      </c>
      <c r="F25" s="20">
        <v>6</v>
      </c>
      <c r="G25" s="16">
        <f>818+99</f>
        <v>917</v>
      </c>
      <c r="H25" s="16">
        <f>836+91</f>
        <v>927</v>
      </c>
      <c r="I25" s="12">
        <f t="shared" si="5"/>
        <v>91.7</v>
      </c>
      <c r="J25" s="12">
        <f t="shared" si="6"/>
        <v>92.7</v>
      </c>
      <c r="K25" s="11">
        <f t="shared" si="8"/>
        <v>-10</v>
      </c>
    </row>
    <row r="26" spans="1:11" ht="15.75">
      <c r="A26" s="10" t="s">
        <v>11</v>
      </c>
      <c r="B26" s="17" t="s">
        <v>54</v>
      </c>
      <c r="C26" s="18">
        <f t="shared" si="4"/>
        <v>14</v>
      </c>
      <c r="D26" s="16">
        <v>10</v>
      </c>
      <c r="E26" s="19">
        <v>4</v>
      </c>
      <c r="F26" s="20">
        <v>6</v>
      </c>
      <c r="G26" s="16">
        <f>719+68</f>
        <v>787</v>
      </c>
      <c r="H26" s="16">
        <f>778+71</f>
        <v>849</v>
      </c>
      <c r="I26" s="12">
        <f t="shared" si="5"/>
        <v>78.7</v>
      </c>
      <c r="J26" s="12">
        <f t="shared" si="6"/>
        <v>84.9</v>
      </c>
      <c r="K26" s="11">
        <f t="shared" si="8"/>
        <v>-62</v>
      </c>
    </row>
    <row r="27" spans="1:11" ht="15.75">
      <c r="A27" s="10" t="s">
        <v>11</v>
      </c>
      <c r="B27" s="17" t="s">
        <v>57</v>
      </c>
      <c r="C27" s="18">
        <f t="shared" si="4"/>
        <v>13</v>
      </c>
      <c r="D27" s="16">
        <v>9</v>
      </c>
      <c r="E27" s="19">
        <v>4</v>
      </c>
      <c r="F27" s="20">
        <v>5</v>
      </c>
      <c r="G27" s="16">
        <f>709+91</f>
        <v>800</v>
      </c>
      <c r="H27" s="16">
        <f>683+99</f>
        <v>782</v>
      </c>
      <c r="I27" s="12">
        <f t="shared" si="5"/>
        <v>88.88888888888889</v>
      </c>
      <c r="J27" s="12">
        <f t="shared" si="6"/>
        <v>86.88888888888889</v>
      </c>
      <c r="K27" s="11">
        <f t="shared" si="7"/>
        <v>18</v>
      </c>
    </row>
    <row r="28" spans="1:11" ht="16.5">
      <c r="A28" s="10" t="s">
        <v>11</v>
      </c>
      <c r="B28" s="24" t="s">
        <v>67</v>
      </c>
      <c r="C28" s="18">
        <f t="shared" si="4"/>
        <v>13</v>
      </c>
      <c r="D28" s="16">
        <v>10</v>
      </c>
      <c r="E28" s="19">
        <v>3</v>
      </c>
      <c r="F28" s="20">
        <v>7</v>
      </c>
      <c r="G28" s="16">
        <f>744+81</f>
        <v>825</v>
      </c>
      <c r="H28" s="16">
        <f>775+109</f>
        <v>884</v>
      </c>
      <c r="I28" s="12">
        <f t="shared" si="5"/>
        <v>82.5</v>
      </c>
      <c r="J28" s="12">
        <f t="shared" si="6"/>
        <v>88.4</v>
      </c>
      <c r="K28" s="11">
        <f t="shared" si="7"/>
        <v>-59</v>
      </c>
    </row>
    <row r="29" spans="1:11" ht="16.5">
      <c r="A29" s="10" t="s">
        <v>11</v>
      </c>
      <c r="B29" s="24" t="s">
        <v>58</v>
      </c>
      <c r="C29" s="18">
        <f t="shared" si="4"/>
        <v>12</v>
      </c>
      <c r="D29" s="16">
        <v>10</v>
      </c>
      <c r="E29" s="19">
        <v>2</v>
      </c>
      <c r="F29" s="20">
        <v>8</v>
      </c>
      <c r="G29" s="16">
        <f>705+73</f>
        <v>778</v>
      </c>
      <c r="H29" s="16">
        <f>746+76</f>
        <v>822</v>
      </c>
      <c r="I29" s="12">
        <f t="shared" si="5"/>
        <v>77.8</v>
      </c>
      <c r="J29" s="12">
        <f t="shared" si="6"/>
        <v>82.2</v>
      </c>
      <c r="K29" s="11">
        <f>G29-H29</f>
        <v>-44</v>
      </c>
    </row>
    <row r="30" spans="1:13" ht="16.5">
      <c r="A30" s="10" t="s">
        <v>11</v>
      </c>
      <c r="B30" s="25" t="s">
        <v>13</v>
      </c>
      <c r="C30" s="18">
        <f t="shared" si="4"/>
        <v>12</v>
      </c>
      <c r="D30" s="16">
        <v>10</v>
      </c>
      <c r="E30" s="19">
        <v>2</v>
      </c>
      <c r="F30" s="20">
        <v>8</v>
      </c>
      <c r="G30" s="16">
        <f>660+71</f>
        <v>731</v>
      </c>
      <c r="H30" s="16">
        <v>899</v>
      </c>
      <c r="I30" s="12">
        <f>G30/D30</f>
        <v>73.1</v>
      </c>
      <c r="J30" s="12">
        <f>H30/D30</f>
        <v>89.9</v>
      </c>
      <c r="K30" s="11">
        <f>G30-H30</f>
        <v>-168</v>
      </c>
      <c r="L30" s="13"/>
      <c r="M30" s="14">
        <f>SUM(I17:I30)/14</f>
        <v>84.16984126984127</v>
      </c>
    </row>
    <row r="31" spans="3:11" ht="3.75" customHeight="1">
      <c r="C31" s="10"/>
      <c r="D31" s="10"/>
      <c r="E31" s="10"/>
      <c r="F31" s="10"/>
      <c r="G31" s="10"/>
      <c r="H31" s="10"/>
      <c r="I31" s="12"/>
      <c r="J31" s="12"/>
      <c r="K31" s="11"/>
    </row>
    <row r="32" spans="1:11" ht="15.75">
      <c r="A32" s="10" t="s">
        <v>15</v>
      </c>
      <c r="B32" s="23" t="s">
        <v>44</v>
      </c>
      <c r="C32" s="18">
        <f>D32+E32</f>
        <v>19</v>
      </c>
      <c r="D32" s="16">
        <v>10</v>
      </c>
      <c r="E32" s="19">
        <v>9</v>
      </c>
      <c r="F32" s="20">
        <v>1</v>
      </c>
      <c r="G32" s="16">
        <f>878+76</f>
        <v>954</v>
      </c>
      <c r="H32" s="16">
        <v>778</v>
      </c>
      <c r="I32" s="12">
        <f>G32/D32</f>
        <v>95.4</v>
      </c>
      <c r="J32" s="12">
        <f>H32/D32</f>
        <v>77.8</v>
      </c>
      <c r="K32" s="11">
        <f>G32-H32</f>
        <v>176</v>
      </c>
    </row>
    <row r="33" spans="1:11" ht="15.75">
      <c r="A33" s="10" t="s">
        <v>15</v>
      </c>
      <c r="B33" s="17" t="s">
        <v>46</v>
      </c>
      <c r="C33" s="18">
        <f aca="true" t="shared" si="9" ref="C33:C45">D33+E33</f>
        <v>17</v>
      </c>
      <c r="D33" s="16">
        <v>10</v>
      </c>
      <c r="E33" s="19">
        <v>7</v>
      </c>
      <c r="F33" s="20">
        <v>3</v>
      </c>
      <c r="G33" s="16">
        <f>733+96</f>
        <v>829</v>
      </c>
      <c r="H33" s="16">
        <f>671+87</f>
        <v>758</v>
      </c>
      <c r="I33" s="12">
        <f aca="true" t="shared" si="10" ref="I33:I45">G33/D33</f>
        <v>82.9</v>
      </c>
      <c r="J33" s="12">
        <f aca="true" t="shared" si="11" ref="J33:J45">H33/D33</f>
        <v>75.8</v>
      </c>
      <c r="K33" s="11">
        <f>G33-H33</f>
        <v>71</v>
      </c>
    </row>
    <row r="34" spans="1:11" ht="15.75">
      <c r="A34" s="10" t="s">
        <v>15</v>
      </c>
      <c r="B34" s="17" t="s">
        <v>47</v>
      </c>
      <c r="C34" s="18">
        <f t="shared" si="9"/>
        <v>17</v>
      </c>
      <c r="D34" s="16">
        <v>10</v>
      </c>
      <c r="E34" s="19">
        <v>7</v>
      </c>
      <c r="F34" s="20">
        <v>3</v>
      </c>
      <c r="G34" s="16">
        <f>745+65</f>
        <v>810</v>
      </c>
      <c r="H34" s="16">
        <f>681+78</f>
        <v>759</v>
      </c>
      <c r="I34" s="12">
        <f t="shared" si="10"/>
        <v>81</v>
      </c>
      <c r="J34" s="12">
        <f t="shared" si="11"/>
        <v>75.9</v>
      </c>
      <c r="K34" s="11">
        <f>G34-H34</f>
        <v>51</v>
      </c>
    </row>
    <row r="35" spans="1:11" ht="15.75">
      <c r="A35" s="10" t="s">
        <v>15</v>
      </c>
      <c r="B35" s="17" t="s">
        <v>45</v>
      </c>
      <c r="C35" s="18">
        <f t="shared" si="9"/>
        <v>17</v>
      </c>
      <c r="D35" s="16">
        <v>10</v>
      </c>
      <c r="E35" s="19">
        <v>7</v>
      </c>
      <c r="F35" s="20">
        <v>3</v>
      </c>
      <c r="G35" s="16">
        <f>692+81</f>
        <v>773</v>
      </c>
      <c r="H35" s="16">
        <f>648+75</f>
        <v>723</v>
      </c>
      <c r="I35" s="12">
        <f t="shared" si="10"/>
        <v>77.3</v>
      </c>
      <c r="J35" s="12">
        <f t="shared" si="11"/>
        <v>72.3</v>
      </c>
      <c r="K35" s="11">
        <f>G35-H35</f>
        <v>50</v>
      </c>
    </row>
    <row r="36" spans="1:11" ht="15.75">
      <c r="A36" s="10" t="s">
        <v>15</v>
      </c>
      <c r="B36" s="17" t="s">
        <v>49</v>
      </c>
      <c r="C36" s="18">
        <f t="shared" si="9"/>
        <v>16</v>
      </c>
      <c r="D36" s="16">
        <v>10</v>
      </c>
      <c r="E36" s="19">
        <v>6</v>
      </c>
      <c r="F36" s="20">
        <v>4</v>
      </c>
      <c r="G36" s="16">
        <f>722+73</f>
        <v>795</v>
      </c>
      <c r="H36" s="16">
        <f>731+68</f>
        <v>799</v>
      </c>
      <c r="I36" s="12">
        <f t="shared" si="10"/>
        <v>79.5</v>
      </c>
      <c r="J36" s="12">
        <f t="shared" si="11"/>
        <v>79.9</v>
      </c>
      <c r="K36" s="11">
        <f>G36-H36</f>
        <v>-4</v>
      </c>
    </row>
    <row r="37" spans="1:11" ht="15.75">
      <c r="A37" s="10" t="s">
        <v>15</v>
      </c>
      <c r="B37" s="17" t="s">
        <v>68</v>
      </c>
      <c r="C37" s="18">
        <f t="shared" si="9"/>
        <v>16</v>
      </c>
      <c r="D37" s="16">
        <v>10</v>
      </c>
      <c r="E37" s="19">
        <v>6</v>
      </c>
      <c r="F37" s="20">
        <v>4</v>
      </c>
      <c r="G37" s="16">
        <f>742+89</f>
        <v>831</v>
      </c>
      <c r="H37" s="16">
        <f>776+81</f>
        <v>857</v>
      </c>
      <c r="I37" s="12">
        <f t="shared" si="10"/>
        <v>83.1</v>
      </c>
      <c r="J37" s="12">
        <f t="shared" si="11"/>
        <v>85.7</v>
      </c>
      <c r="K37" s="11">
        <f aca="true" t="shared" si="12" ref="K37:K45">G37-H37</f>
        <v>-26</v>
      </c>
    </row>
    <row r="38" spans="1:11" ht="15.75">
      <c r="A38" s="10" t="s">
        <v>15</v>
      </c>
      <c r="B38" s="17" t="s">
        <v>69</v>
      </c>
      <c r="C38" s="18">
        <f t="shared" si="9"/>
        <v>15</v>
      </c>
      <c r="D38" s="16">
        <v>9</v>
      </c>
      <c r="E38" s="19">
        <v>6</v>
      </c>
      <c r="F38" s="20">
        <v>3</v>
      </c>
      <c r="G38" s="16">
        <f>626+68</f>
        <v>694</v>
      </c>
      <c r="H38" s="16">
        <f>562+73</f>
        <v>635</v>
      </c>
      <c r="I38" s="12">
        <f t="shared" si="10"/>
        <v>77.11111111111111</v>
      </c>
      <c r="J38" s="12">
        <f t="shared" si="11"/>
        <v>70.55555555555556</v>
      </c>
      <c r="K38" s="11">
        <f t="shared" si="12"/>
        <v>59</v>
      </c>
    </row>
    <row r="39" spans="1:11" ht="15.75">
      <c r="A39" s="10" t="s">
        <v>15</v>
      </c>
      <c r="B39" s="17" t="s">
        <v>48</v>
      </c>
      <c r="C39" s="18">
        <f t="shared" si="9"/>
        <v>15</v>
      </c>
      <c r="D39" s="16">
        <v>10</v>
      </c>
      <c r="E39" s="19">
        <v>5</v>
      </c>
      <c r="F39" s="20">
        <v>5</v>
      </c>
      <c r="G39" s="16">
        <f>676+87</f>
        <v>763</v>
      </c>
      <c r="H39" s="16">
        <f>687+96</f>
        <v>783</v>
      </c>
      <c r="I39" s="12">
        <f t="shared" si="10"/>
        <v>76.3</v>
      </c>
      <c r="J39" s="12">
        <f t="shared" si="11"/>
        <v>78.3</v>
      </c>
      <c r="K39" s="11">
        <f t="shared" si="12"/>
        <v>-20</v>
      </c>
    </row>
    <row r="40" spans="1:11" ht="15.75">
      <c r="A40" s="10" t="s">
        <v>15</v>
      </c>
      <c r="B40" s="17" t="s">
        <v>70</v>
      </c>
      <c r="C40" s="18">
        <f t="shared" si="9"/>
        <v>13</v>
      </c>
      <c r="D40" s="16">
        <v>10</v>
      </c>
      <c r="E40" s="19">
        <v>3</v>
      </c>
      <c r="F40" s="20">
        <v>7</v>
      </c>
      <c r="G40" s="16">
        <f>684+77</f>
        <v>761</v>
      </c>
      <c r="H40" s="16">
        <f>697+90</f>
        <v>787</v>
      </c>
      <c r="I40" s="12">
        <f t="shared" si="10"/>
        <v>76.1</v>
      </c>
      <c r="J40" s="12">
        <f t="shared" si="11"/>
        <v>78.7</v>
      </c>
      <c r="K40" s="11">
        <f t="shared" si="12"/>
        <v>-26</v>
      </c>
    </row>
    <row r="41" spans="1:11" ht="15.75">
      <c r="A41" s="10" t="s">
        <v>15</v>
      </c>
      <c r="B41" s="17" t="s">
        <v>51</v>
      </c>
      <c r="C41" s="18">
        <f t="shared" si="9"/>
        <v>13</v>
      </c>
      <c r="D41" s="16">
        <v>9</v>
      </c>
      <c r="E41" s="19">
        <v>4</v>
      </c>
      <c r="F41" s="20">
        <v>5</v>
      </c>
      <c r="G41" s="16">
        <f>584+78</f>
        <v>662</v>
      </c>
      <c r="H41" s="16">
        <f>625+65</f>
        <v>690</v>
      </c>
      <c r="I41" s="12">
        <f t="shared" si="10"/>
        <v>73.55555555555556</v>
      </c>
      <c r="J41" s="12">
        <f t="shared" si="11"/>
        <v>76.66666666666667</v>
      </c>
      <c r="K41" s="11">
        <f t="shared" si="12"/>
        <v>-28</v>
      </c>
    </row>
    <row r="42" spans="1:11" ht="15.75">
      <c r="A42" s="10" t="s">
        <v>15</v>
      </c>
      <c r="B42" s="22" t="s">
        <v>19</v>
      </c>
      <c r="C42" s="18">
        <f t="shared" si="9"/>
        <v>13</v>
      </c>
      <c r="D42" s="16">
        <v>10</v>
      </c>
      <c r="E42" s="19">
        <v>3</v>
      </c>
      <c r="F42" s="20">
        <v>7</v>
      </c>
      <c r="G42" s="16">
        <f>545+70</f>
        <v>615</v>
      </c>
      <c r="H42" s="16">
        <f>574+76</f>
        <v>650</v>
      </c>
      <c r="I42" s="12">
        <f t="shared" si="10"/>
        <v>61.5</v>
      </c>
      <c r="J42" s="12">
        <f t="shared" si="11"/>
        <v>65</v>
      </c>
      <c r="K42" s="11">
        <f t="shared" si="12"/>
        <v>-35</v>
      </c>
    </row>
    <row r="43" spans="1:11" ht="16.5">
      <c r="A43" s="10" t="s">
        <v>15</v>
      </c>
      <c r="B43" s="24" t="s">
        <v>17</v>
      </c>
      <c r="C43" s="18">
        <f t="shared" si="9"/>
        <v>13</v>
      </c>
      <c r="D43" s="16">
        <v>10</v>
      </c>
      <c r="E43" s="19">
        <v>3</v>
      </c>
      <c r="F43" s="20">
        <v>7</v>
      </c>
      <c r="G43" s="16">
        <f>679+75</f>
        <v>754</v>
      </c>
      <c r="H43" s="16">
        <f>715+81</f>
        <v>796</v>
      </c>
      <c r="I43" s="12">
        <f t="shared" si="10"/>
        <v>75.4</v>
      </c>
      <c r="J43" s="12">
        <f t="shared" si="11"/>
        <v>79.6</v>
      </c>
      <c r="K43" s="11">
        <f t="shared" si="12"/>
        <v>-42</v>
      </c>
    </row>
    <row r="44" spans="1:11" ht="16.5">
      <c r="A44" s="10" t="s">
        <v>15</v>
      </c>
      <c r="B44" s="24" t="s">
        <v>50</v>
      </c>
      <c r="C44" s="18">
        <f t="shared" si="9"/>
        <v>12</v>
      </c>
      <c r="D44" s="16">
        <v>10</v>
      </c>
      <c r="E44" s="19">
        <v>2</v>
      </c>
      <c r="F44" s="20">
        <v>8</v>
      </c>
      <c r="G44" s="16">
        <f>642+81</f>
        <v>723</v>
      </c>
      <c r="H44" s="16">
        <f>769+89</f>
        <v>858</v>
      </c>
      <c r="I44" s="12">
        <f t="shared" si="10"/>
        <v>72.3</v>
      </c>
      <c r="J44" s="12">
        <f t="shared" si="11"/>
        <v>85.8</v>
      </c>
      <c r="K44" s="11">
        <f t="shared" si="12"/>
        <v>-135</v>
      </c>
    </row>
    <row r="45" spans="1:13" ht="16.5">
      <c r="A45" s="10" t="s">
        <v>15</v>
      </c>
      <c r="B45" s="25" t="s">
        <v>18</v>
      </c>
      <c r="C45" s="18">
        <f t="shared" si="9"/>
        <v>11</v>
      </c>
      <c r="D45" s="16">
        <v>10</v>
      </c>
      <c r="E45" s="19">
        <v>1</v>
      </c>
      <c r="F45" s="20">
        <v>9</v>
      </c>
      <c r="G45" s="16">
        <f>725+90</f>
        <v>815</v>
      </c>
      <c r="H45" s="16">
        <f>829+77</f>
        <v>906</v>
      </c>
      <c r="I45" s="12">
        <f t="shared" si="10"/>
        <v>81.5</v>
      </c>
      <c r="J45" s="12">
        <f t="shared" si="11"/>
        <v>90.6</v>
      </c>
      <c r="K45" s="11">
        <f t="shared" si="12"/>
        <v>-91</v>
      </c>
      <c r="L45" s="13"/>
      <c r="M45" s="14">
        <f>SUM(I32:I45)/14</f>
        <v>78.06904761904762</v>
      </c>
    </row>
    <row r="46" spans="3:11" ht="3.75" customHeight="1">
      <c r="C46" s="10"/>
      <c r="D46" s="10"/>
      <c r="E46" s="10"/>
      <c r="F46" s="10"/>
      <c r="G46" s="10"/>
      <c r="H46" s="10"/>
      <c r="I46" s="12"/>
      <c r="J46" s="12"/>
      <c r="K46" s="11"/>
    </row>
    <row r="47" spans="1:11" ht="15.75">
      <c r="A47" s="10" t="s">
        <v>20</v>
      </c>
      <c r="B47" s="23" t="s">
        <v>16</v>
      </c>
      <c r="C47" s="18">
        <f aca="true" t="shared" si="13" ref="C47:C60">D47+E47</f>
        <v>18</v>
      </c>
      <c r="D47" s="16">
        <v>10</v>
      </c>
      <c r="E47" s="19">
        <v>8</v>
      </c>
      <c r="F47" s="20">
        <v>2</v>
      </c>
      <c r="G47" s="16">
        <v>780</v>
      </c>
      <c r="H47" s="16">
        <v>685</v>
      </c>
      <c r="I47" s="12">
        <f>G47/D47</f>
        <v>78</v>
      </c>
      <c r="J47" s="12">
        <f>H47/D47</f>
        <v>68.5</v>
      </c>
      <c r="K47" s="11">
        <f>G47-H47</f>
        <v>95</v>
      </c>
    </row>
    <row r="48" spans="1:11" ht="15.75">
      <c r="A48" s="10" t="s">
        <v>20</v>
      </c>
      <c r="B48" s="17" t="s">
        <v>29</v>
      </c>
      <c r="C48" s="18">
        <f t="shared" si="13"/>
        <v>17</v>
      </c>
      <c r="D48" s="16">
        <v>10</v>
      </c>
      <c r="E48" s="19">
        <v>7</v>
      </c>
      <c r="F48" s="20">
        <v>3</v>
      </c>
      <c r="G48" s="16">
        <v>809</v>
      </c>
      <c r="H48" s="16">
        <f>636+93</f>
        <v>729</v>
      </c>
      <c r="I48" s="12">
        <f aca="true" t="shared" si="14" ref="I48:I60">G48/D48</f>
        <v>80.9</v>
      </c>
      <c r="J48" s="12">
        <f aca="true" t="shared" si="15" ref="J48:J60">H48/D48</f>
        <v>72.9</v>
      </c>
      <c r="K48" s="11">
        <f>G48-H48</f>
        <v>80</v>
      </c>
    </row>
    <row r="49" spans="1:11" ht="15.75">
      <c r="A49" s="10" t="s">
        <v>20</v>
      </c>
      <c r="B49" s="17" t="s">
        <v>34</v>
      </c>
      <c r="C49" s="18">
        <f t="shared" si="13"/>
        <v>17</v>
      </c>
      <c r="D49" s="16">
        <v>10</v>
      </c>
      <c r="E49" s="19">
        <v>7</v>
      </c>
      <c r="F49" s="20">
        <v>3</v>
      </c>
      <c r="G49" s="16">
        <f>741+67</f>
        <v>808</v>
      </c>
      <c r="H49" s="16">
        <v>740</v>
      </c>
      <c r="I49" s="12">
        <f t="shared" si="14"/>
        <v>80.8</v>
      </c>
      <c r="J49" s="12">
        <f t="shared" si="15"/>
        <v>74</v>
      </c>
      <c r="K49" s="11">
        <f>G49-H49</f>
        <v>68</v>
      </c>
    </row>
    <row r="50" spans="1:11" ht="15.75">
      <c r="A50" s="10" t="s">
        <v>20</v>
      </c>
      <c r="B50" s="17" t="s">
        <v>28</v>
      </c>
      <c r="C50" s="18">
        <f t="shared" si="13"/>
        <v>17</v>
      </c>
      <c r="D50" s="16">
        <v>10</v>
      </c>
      <c r="E50" s="19">
        <v>7</v>
      </c>
      <c r="F50" s="20">
        <v>3</v>
      </c>
      <c r="G50" s="16">
        <f>798+93</f>
        <v>891</v>
      </c>
      <c r="H50" s="16">
        <v>832</v>
      </c>
      <c r="I50" s="12">
        <f t="shared" si="14"/>
        <v>89.1</v>
      </c>
      <c r="J50" s="12">
        <f t="shared" si="15"/>
        <v>83.2</v>
      </c>
      <c r="K50" s="11">
        <f>G50-H50</f>
        <v>59</v>
      </c>
    </row>
    <row r="51" spans="1:11" ht="15.75">
      <c r="A51" s="10" t="s">
        <v>20</v>
      </c>
      <c r="B51" s="21" t="s">
        <v>35</v>
      </c>
      <c r="C51" s="18">
        <f t="shared" si="13"/>
        <v>17</v>
      </c>
      <c r="D51" s="16">
        <v>10</v>
      </c>
      <c r="E51" s="19">
        <v>7</v>
      </c>
      <c r="F51" s="20">
        <v>3</v>
      </c>
      <c r="G51" s="16">
        <f>667+105</f>
        <v>772</v>
      </c>
      <c r="H51" s="16">
        <f>627+99</f>
        <v>726</v>
      </c>
      <c r="I51" s="12">
        <f t="shared" si="14"/>
        <v>77.2</v>
      </c>
      <c r="J51" s="12">
        <f t="shared" si="15"/>
        <v>72.6</v>
      </c>
      <c r="K51" s="11">
        <f>G51-H51</f>
        <v>46</v>
      </c>
    </row>
    <row r="52" spans="1:11" ht="15.75">
      <c r="A52" s="10" t="s">
        <v>20</v>
      </c>
      <c r="B52" s="17" t="s">
        <v>37</v>
      </c>
      <c r="C52" s="18">
        <f t="shared" si="13"/>
        <v>16</v>
      </c>
      <c r="D52" s="16">
        <v>10</v>
      </c>
      <c r="E52" s="19">
        <v>6</v>
      </c>
      <c r="F52" s="20">
        <v>4</v>
      </c>
      <c r="G52" s="16">
        <f>722+68</f>
        <v>790</v>
      </c>
      <c r="H52" s="16">
        <f>699+71</f>
        <v>770</v>
      </c>
      <c r="I52" s="12">
        <f t="shared" si="14"/>
        <v>79</v>
      </c>
      <c r="J52" s="12">
        <f t="shared" si="15"/>
        <v>77</v>
      </c>
      <c r="K52" s="11">
        <f aca="true" t="shared" si="16" ref="K52:K60">G52-H52</f>
        <v>20</v>
      </c>
    </row>
    <row r="53" spans="1:11" ht="15.75">
      <c r="A53" s="10" t="s">
        <v>20</v>
      </c>
      <c r="B53" s="22" t="s">
        <v>39</v>
      </c>
      <c r="C53" s="18">
        <f t="shared" si="13"/>
        <v>14</v>
      </c>
      <c r="D53" s="16">
        <v>10</v>
      </c>
      <c r="E53" s="19">
        <v>4</v>
      </c>
      <c r="F53" s="20">
        <v>6</v>
      </c>
      <c r="G53" s="16">
        <f>703+88</f>
        <v>791</v>
      </c>
      <c r="H53" s="16">
        <v>811</v>
      </c>
      <c r="I53" s="12">
        <f t="shared" si="14"/>
        <v>79.1</v>
      </c>
      <c r="J53" s="12">
        <f t="shared" si="15"/>
        <v>81.1</v>
      </c>
      <c r="K53" s="11">
        <f t="shared" si="16"/>
        <v>-20</v>
      </c>
    </row>
    <row r="54" spans="1:11" ht="15.75">
      <c r="A54" s="10" t="s">
        <v>20</v>
      </c>
      <c r="B54" s="17" t="s">
        <v>36</v>
      </c>
      <c r="C54" s="18">
        <f t="shared" si="13"/>
        <v>14</v>
      </c>
      <c r="D54" s="16">
        <v>9</v>
      </c>
      <c r="E54" s="19">
        <v>5</v>
      </c>
      <c r="F54" s="20">
        <v>4</v>
      </c>
      <c r="G54" s="16">
        <v>722</v>
      </c>
      <c r="H54" s="16">
        <f>651+95</f>
        <v>746</v>
      </c>
      <c r="I54" s="12">
        <f t="shared" si="14"/>
        <v>80.22222222222223</v>
      </c>
      <c r="J54" s="12">
        <f t="shared" si="15"/>
        <v>82.88888888888889</v>
      </c>
      <c r="K54" s="11">
        <f t="shared" si="16"/>
        <v>-24</v>
      </c>
    </row>
    <row r="55" spans="1:11" ht="15.75">
      <c r="A55" s="10" t="s">
        <v>20</v>
      </c>
      <c r="B55" s="17" t="s">
        <v>38</v>
      </c>
      <c r="C55" s="18">
        <f t="shared" si="13"/>
        <v>14</v>
      </c>
      <c r="D55" s="16">
        <v>10</v>
      </c>
      <c r="E55" s="19">
        <v>4</v>
      </c>
      <c r="F55" s="20">
        <v>6</v>
      </c>
      <c r="G55" s="16">
        <v>832</v>
      </c>
      <c r="H55" s="16">
        <f>781+88</f>
        <v>869</v>
      </c>
      <c r="I55" s="12">
        <f t="shared" si="14"/>
        <v>83.2</v>
      </c>
      <c r="J55" s="12">
        <f t="shared" si="15"/>
        <v>86.9</v>
      </c>
      <c r="K55" s="11">
        <f t="shared" si="16"/>
        <v>-37</v>
      </c>
    </row>
    <row r="56" spans="1:11" ht="15.75">
      <c r="A56" s="10" t="s">
        <v>20</v>
      </c>
      <c r="B56" s="17" t="s">
        <v>40</v>
      </c>
      <c r="C56" s="18">
        <f t="shared" si="13"/>
        <v>14</v>
      </c>
      <c r="D56" s="16">
        <v>10</v>
      </c>
      <c r="E56" s="19">
        <v>4</v>
      </c>
      <c r="F56" s="20">
        <v>6</v>
      </c>
      <c r="G56" s="16">
        <f>656+71</f>
        <v>727</v>
      </c>
      <c r="H56" s="16">
        <f>749+68</f>
        <v>817</v>
      </c>
      <c r="I56" s="12">
        <f t="shared" si="14"/>
        <v>72.7</v>
      </c>
      <c r="J56" s="12">
        <f t="shared" si="15"/>
        <v>81.7</v>
      </c>
      <c r="K56" s="11">
        <f t="shared" si="16"/>
        <v>-90</v>
      </c>
    </row>
    <row r="57" spans="1:11" ht="15.75">
      <c r="A57" s="10" t="s">
        <v>20</v>
      </c>
      <c r="B57" s="17" t="s">
        <v>43</v>
      </c>
      <c r="C57" s="18">
        <f t="shared" si="13"/>
        <v>13</v>
      </c>
      <c r="D57" s="16">
        <v>9</v>
      </c>
      <c r="E57" s="19">
        <v>4</v>
      </c>
      <c r="F57" s="20">
        <v>5</v>
      </c>
      <c r="G57" s="16">
        <f>645+63</f>
        <v>708</v>
      </c>
      <c r="H57" s="16">
        <f>588+67</f>
        <v>655</v>
      </c>
      <c r="I57" s="12">
        <f t="shared" si="14"/>
        <v>78.66666666666667</v>
      </c>
      <c r="J57" s="12">
        <f t="shared" si="15"/>
        <v>72.77777777777777</v>
      </c>
      <c r="K57" s="11">
        <f t="shared" si="16"/>
        <v>53</v>
      </c>
    </row>
    <row r="58" spans="1:11" ht="16.5">
      <c r="A58" s="10" t="s">
        <v>20</v>
      </c>
      <c r="B58" s="24" t="s">
        <v>41</v>
      </c>
      <c r="C58" s="18">
        <f t="shared" si="13"/>
        <v>13</v>
      </c>
      <c r="D58" s="16">
        <v>10</v>
      </c>
      <c r="E58" s="19">
        <v>3</v>
      </c>
      <c r="F58" s="20">
        <v>7</v>
      </c>
      <c r="G58" s="16">
        <f>620+95</f>
        <v>715</v>
      </c>
      <c r="H58" s="16">
        <v>767</v>
      </c>
      <c r="I58" s="12">
        <f t="shared" si="14"/>
        <v>71.5</v>
      </c>
      <c r="J58" s="12">
        <f t="shared" si="15"/>
        <v>76.7</v>
      </c>
      <c r="K58" s="11">
        <f t="shared" si="16"/>
        <v>-52</v>
      </c>
    </row>
    <row r="59" spans="1:11" ht="16.5">
      <c r="A59" s="10" t="s">
        <v>20</v>
      </c>
      <c r="B59" s="24" t="s">
        <v>24</v>
      </c>
      <c r="C59" s="18">
        <f t="shared" si="13"/>
        <v>12</v>
      </c>
      <c r="D59" s="16">
        <v>10</v>
      </c>
      <c r="E59" s="19">
        <v>2</v>
      </c>
      <c r="F59" s="20">
        <v>8</v>
      </c>
      <c r="G59" s="16">
        <f>709+99</f>
        <v>808</v>
      </c>
      <c r="H59" s="16">
        <f>768+105</f>
        <v>873</v>
      </c>
      <c r="I59" s="12">
        <f t="shared" si="14"/>
        <v>80.8</v>
      </c>
      <c r="J59" s="12">
        <f t="shared" si="15"/>
        <v>87.3</v>
      </c>
      <c r="K59" s="11">
        <f t="shared" si="16"/>
        <v>-65</v>
      </c>
    </row>
    <row r="60" spans="1:13" ht="16.5">
      <c r="A60" s="10" t="s">
        <v>20</v>
      </c>
      <c r="B60" s="25" t="s">
        <v>42</v>
      </c>
      <c r="C60" s="18">
        <f t="shared" si="13"/>
        <v>11</v>
      </c>
      <c r="D60" s="16">
        <v>10</v>
      </c>
      <c r="E60" s="19">
        <v>1</v>
      </c>
      <c r="F60" s="20">
        <v>9</v>
      </c>
      <c r="G60" s="16">
        <f>683+70</f>
        <v>753</v>
      </c>
      <c r="H60" s="16">
        <v>886</v>
      </c>
      <c r="I60" s="12">
        <f t="shared" si="14"/>
        <v>75.3</v>
      </c>
      <c r="J60" s="12">
        <f t="shared" si="15"/>
        <v>88.6</v>
      </c>
      <c r="K60" s="11">
        <f t="shared" si="16"/>
        <v>-133</v>
      </c>
      <c r="L60" s="13"/>
      <c r="M60" s="14">
        <f>SUM(I47:I60)/14</f>
        <v>79.03492063492062</v>
      </c>
    </row>
    <row r="61" spans="3:13" ht="13.5" customHeight="1">
      <c r="C61" s="10"/>
      <c r="D61" s="10"/>
      <c r="E61" s="10"/>
      <c r="F61" s="10"/>
      <c r="G61" s="10">
        <f>SUM(G1:G60)</f>
        <v>44369</v>
      </c>
      <c r="H61" s="10">
        <f>SUM(H1:H60)</f>
        <v>44369</v>
      </c>
      <c r="I61" s="12">
        <f>SUM(I1:I60)/56</f>
        <v>80.08452380952383</v>
      </c>
      <c r="J61" s="12">
        <f>SUM(J1:J60)/56</f>
        <v>80.06805555555556</v>
      </c>
      <c r="K61" s="10">
        <f>SUM(K1:K60)</f>
        <v>0</v>
      </c>
      <c r="M61" s="14">
        <f>SUM(M1:M60)/4</f>
        <v>81.60499084249085</v>
      </c>
    </row>
    <row r="62" spans="3:11" ht="15">
      <c r="C62" s="10"/>
      <c r="D62" s="10"/>
      <c r="E62" s="10"/>
      <c r="F62" s="10"/>
      <c r="G62" s="10"/>
      <c r="H62" s="10"/>
      <c r="I62" s="10"/>
      <c r="J62" s="10"/>
      <c r="K62" s="10"/>
    </row>
    <row r="63" spans="3:11" ht="15">
      <c r="C63" s="10"/>
      <c r="D63" s="10"/>
      <c r="E63" s="10"/>
      <c r="F63" s="10"/>
      <c r="G63" s="10"/>
      <c r="H63" s="10"/>
      <c r="I63" s="10"/>
      <c r="J63" s="10"/>
      <c r="K63" s="10"/>
    </row>
    <row r="64" spans="3:11" ht="15">
      <c r="C64" s="10"/>
      <c r="D64" s="10"/>
      <c r="E64" s="10"/>
      <c r="F64" s="10"/>
      <c r="G64" s="10"/>
      <c r="H64" s="10"/>
      <c r="I64" s="10"/>
      <c r="J64" s="10"/>
      <c r="K64" s="10"/>
    </row>
    <row r="65" spans="3:11" ht="15">
      <c r="C65" s="10"/>
      <c r="D65" s="10"/>
      <c r="E65" s="10"/>
      <c r="F65" s="10"/>
      <c r="G65" s="10"/>
      <c r="H65" s="10"/>
      <c r="I65" s="10"/>
      <c r="J65" s="10"/>
      <c r="K65" s="10"/>
    </row>
    <row r="66" spans="3:11" ht="15">
      <c r="C66" s="10"/>
      <c r="D66" s="10"/>
      <c r="E66" s="10"/>
      <c r="F66" s="10"/>
      <c r="G66" s="10"/>
      <c r="H66" s="10"/>
      <c r="I66" s="10"/>
      <c r="J66" s="10"/>
      <c r="K66" s="10"/>
    </row>
    <row r="67" spans="3:11" ht="15">
      <c r="C67" s="10"/>
      <c r="D67" s="10"/>
      <c r="E67" s="10"/>
      <c r="F67" s="10"/>
      <c r="G67" s="10"/>
      <c r="H67" s="10"/>
      <c r="I67" s="10"/>
      <c r="J67" s="10"/>
      <c r="K67" s="10"/>
    </row>
    <row r="68" spans="3:11" ht="15">
      <c r="C68" s="10"/>
      <c r="D68" s="10"/>
      <c r="E68" s="10"/>
      <c r="F68" s="10"/>
      <c r="G68" s="10"/>
      <c r="H68" s="10"/>
      <c r="I68" s="10"/>
      <c r="J68" s="10"/>
      <c r="K68" s="10"/>
    </row>
    <row r="69" spans="3:11" ht="15">
      <c r="C69" s="10"/>
      <c r="D69" s="10"/>
      <c r="E69" s="10"/>
      <c r="F69" s="10"/>
      <c r="G69" s="10"/>
      <c r="H69" s="10"/>
      <c r="I69" s="10"/>
      <c r="J69" s="10"/>
      <c r="K69" s="10"/>
    </row>
    <row r="70" spans="3:11" ht="15">
      <c r="C70" s="10"/>
      <c r="D70" s="10"/>
      <c r="E70" s="10"/>
      <c r="F70" s="10"/>
      <c r="G70" s="10"/>
      <c r="H70" s="10"/>
      <c r="I70" s="10"/>
      <c r="J70" s="10"/>
      <c r="K70" s="10"/>
    </row>
    <row r="71" spans="7:8" ht="15">
      <c r="G71" s="10"/>
      <c r="H71" s="10"/>
    </row>
    <row r="72" spans="7:8" ht="15">
      <c r="G72" s="10"/>
      <c r="H72" s="10"/>
    </row>
    <row r="73" spans="7:8" ht="15">
      <c r="G73" s="10"/>
      <c r="H73" s="10"/>
    </row>
    <row r="74" spans="7:8" ht="15">
      <c r="G74" s="10"/>
      <c r="H74" s="10"/>
    </row>
    <row r="75" spans="7:8" ht="15">
      <c r="G75" s="10"/>
      <c r="H75" s="10"/>
    </row>
    <row r="76" spans="7:8" ht="15">
      <c r="G76" s="10"/>
      <c r="H76" s="10"/>
    </row>
  </sheetData>
  <printOptions gridLines="1" horizontalCentered="1"/>
  <pageMargins left="0.7874015748031497" right="0.7874015748031497" top="0.31" bottom="0.19" header="0.17" footer="0.18"/>
  <pageSetup horizontalDpi="300" verticalDpi="300" orientation="portrait" paperSize="9" scale="94" r:id="rId1"/>
  <headerFooter alignWithMargins="0">
    <oddHeader>&amp;C&amp;10&amp;A, fait après la journée n°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2.50390625" style="1" customWidth="1"/>
    <col min="3" max="3" width="17.00390625" style="0" customWidth="1"/>
    <col min="4" max="4" width="2.875" style="0" customWidth="1"/>
    <col min="5" max="5" width="3.875" style="0" bestFit="1" customWidth="1"/>
    <col min="6" max="6" width="4.75390625" style="0" bestFit="1" customWidth="1"/>
  </cols>
  <sheetData>
    <row r="1" spans="1:6" ht="15.75">
      <c r="A1">
        <v>1</v>
      </c>
      <c r="B1" s="10" t="s">
        <v>11</v>
      </c>
      <c r="C1" s="23" t="s">
        <v>52</v>
      </c>
      <c r="D1" s="16">
        <v>10</v>
      </c>
      <c r="E1" s="16">
        <f>878+93</f>
        <v>971</v>
      </c>
      <c r="F1" s="12">
        <f>E1/D1</f>
        <v>97.1</v>
      </c>
    </row>
    <row r="2" spans="1:6" ht="15.75">
      <c r="A2">
        <f>A1+1</f>
        <v>2</v>
      </c>
      <c r="B2" s="10" t="s">
        <v>15</v>
      </c>
      <c r="C2" s="23" t="s">
        <v>44</v>
      </c>
      <c r="D2" s="16">
        <v>10</v>
      </c>
      <c r="E2" s="16">
        <f>878+76</f>
        <v>954</v>
      </c>
      <c r="F2" s="12">
        <f>E2/D2</f>
        <v>95.4</v>
      </c>
    </row>
    <row r="3" spans="1:6" ht="15.75">
      <c r="A3">
        <f aca="true" t="shared" si="0" ref="A3:A18">A2+1</f>
        <v>3</v>
      </c>
      <c r="B3" s="10" t="s">
        <v>6</v>
      </c>
      <c r="C3" s="23" t="s">
        <v>59</v>
      </c>
      <c r="D3" s="16">
        <v>10</v>
      </c>
      <c r="E3" s="16">
        <v>930</v>
      </c>
      <c r="F3" s="12">
        <f>E3/D3</f>
        <v>93</v>
      </c>
    </row>
    <row r="4" spans="1:6" ht="15.75">
      <c r="A4">
        <f t="shared" si="0"/>
        <v>4</v>
      </c>
      <c r="B4" s="10" t="s">
        <v>11</v>
      </c>
      <c r="C4" s="22" t="s">
        <v>26</v>
      </c>
      <c r="D4" s="16">
        <v>10</v>
      </c>
      <c r="E4" s="16">
        <f>818+99</f>
        <v>917</v>
      </c>
      <c r="F4" s="12">
        <f>E4/D4</f>
        <v>91.7</v>
      </c>
    </row>
    <row r="5" spans="1:6" ht="15.75">
      <c r="A5">
        <f t="shared" si="0"/>
        <v>5</v>
      </c>
      <c r="B5" s="10" t="s">
        <v>11</v>
      </c>
      <c r="C5" s="17" t="s">
        <v>31</v>
      </c>
      <c r="D5" s="16">
        <v>10</v>
      </c>
      <c r="E5" s="16">
        <f>803+109</f>
        <v>912</v>
      </c>
      <c r="F5" s="12">
        <f>E5/D5</f>
        <v>91.2</v>
      </c>
    </row>
    <row r="6" spans="1:6" ht="15.75">
      <c r="A6">
        <f t="shared" si="0"/>
        <v>6</v>
      </c>
      <c r="B6" s="10" t="s">
        <v>11</v>
      </c>
      <c r="C6" s="17" t="s">
        <v>12</v>
      </c>
      <c r="D6" s="16">
        <v>10</v>
      </c>
      <c r="E6" s="16">
        <f>812+91</f>
        <v>903</v>
      </c>
      <c r="F6" s="12">
        <f>E6/D6</f>
        <v>90.3</v>
      </c>
    </row>
    <row r="7" spans="1:6" ht="15.75">
      <c r="A7">
        <f t="shared" si="0"/>
        <v>7</v>
      </c>
      <c r="B7" s="10" t="s">
        <v>6</v>
      </c>
      <c r="C7" s="17" t="s">
        <v>9</v>
      </c>
      <c r="D7" s="16">
        <v>10</v>
      </c>
      <c r="E7" s="16">
        <f>815+83</f>
        <v>898</v>
      </c>
      <c r="F7" s="12">
        <f>E7/D7</f>
        <v>89.8</v>
      </c>
    </row>
    <row r="8" spans="1:6" ht="15.75">
      <c r="A8">
        <f t="shared" si="0"/>
        <v>8</v>
      </c>
      <c r="B8" s="10" t="s">
        <v>20</v>
      </c>
      <c r="C8" s="17" t="s">
        <v>28</v>
      </c>
      <c r="D8" s="16">
        <v>10</v>
      </c>
      <c r="E8" s="16">
        <f>798+93</f>
        <v>891</v>
      </c>
      <c r="F8" s="12">
        <f>E8/D8</f>
        <v>89.1</v>
      </c>
    </row>
    <row r="9" spans="1:6" ht="15.75">
      <c r="A9">
        <f t="shared" si="0"/>
        <v>9</v>
      </c>
      <c r="B9" s="10" t="s">
        <v>11</v>
      </c>
      <c r="C9" s="17" t="s">
        <v>57</v>
      </c>
      <c r="D9" s="16">
        <v>9</v>
      </c>
      <c r="E9" s="16">
        <f>709+91</f>
        <v>800</v>
      </c>
      <c r="F9" s="12">
        <f>E9/D9</f>
        <v>88.88888888888889</v>
      </c>
    </row>
    <row r="10" spans="1:6" ht="15.75">
      <c r="A10">
        <f t="shared" si="0"/>
        <v>10</v>
      </c>
      <c r="B10" s="10" t="s">
        <v>11</v>
      </c>
      <c r="C10" s="17" t="s">
        <v>66</v>
      </c>
      <c r="D10" s="16">
        <v>10</v>
      </c>
      <c r="E10" s="16">
        <f>781+99</f>
        <v>880</v>
      </c>
      <c r="F10" s="12">
        <f>E10/D10</f>
        <v>88</v>
      </c>
    </row>
    <row r="11" spans="1:6" ht="15.75">
      <c r="A11">
        <f t="shared" si="0"/>
        <v>11</v>
      </c>
      <c r="B11" s="10" t="s">
        <v>6</v>
      </c>
      <c r="C11" s="21" t="s">
        <v>7</v>
      </c>
      <c r="D11" s="16">
        <v>10</v>
      </c>
      <c r="E11" s="16">
        <f>756+98</f>
        <v>854</v>
      </c>
      <c r="F11" s="12">
        <f>E11/D11</f>
        <v>85.4</v>
      </c>
    </row>
    <row r="12" spans="1:6" ht="15.75">
      <c r="A12">
        <f t="shared" si="0"/>
        <v>12</v>
      </c>
      <c r="B12" s="10" t="s">
        <v>6</v>
      </c>
      <c r="C12" s="17" t="s">
        <v>21</v>
      </c>
      <c r="D12" s="16">
        <v>10</v>
      </c>
      <c r="E12" s="16">
        <f>762+81</f>
        <v>843</v>
      </c>
      <c r="F12" s="12">
        <f>E12/D12</f>
        <v>84.3</v>
      </c>
    </row>
    <row r="13" spans="1:6" ht="15.75">
      <c r="A13">
        <f t="shared" si="0"/>
        <v>13</v>
      </c>
      <c r="B13" s="10" t="s">
        <v>20</v>
      </c>
      <c r="C13" s="17" t="s">
        <v>38</v>
      </c>
      <c r="D13" s="16">
        <v>10</v>
      </c>
      <c r="E13" s="16">
        <v>832</v>
      </c>
      <c r="F13" s="12">
        <f>E13/D13</f>
        <v>83.2</v>
      </c>
    </row>
    <row r="14" spans="1:6" ht="15.75">
      <c r="A14">
        <f t="shared" si="0"/>
        <v>14</v>
      </c>
      <c r="B14" s="10" t="s">
        <v>15</v>
      </c>
      <c r="C14" s="17" t="s">
        <v>68</v>
      </c>
      <c r="D14" s="16">
        <v>10</v>
      </c>
      <c r="E14" s="16">
        <f>742+89</f>
        <v>831</v>
      </c>
      <c r="F14" s="12">
        <f>E14/D14</f>
        <v>83.1</v>
      </c>
    </row>
    <row r="15" spans="1:6" ht="15.75">
      <c r="A15">
        <f t="shared" si="0"/>
        <v>15</v>
      </c>
      <c r="B15" s="10" t="s">
        <v>15</v>
      </c>
      <c r="C15" s="17" t="s">
        <v>46</v>
      </c>
      <c r="D15" s="16">
        <v>10</v>
      </c>
      <c r="E15" s="16">
        <f>733+96</f>
        <v>829</v>
      </c>
      <c r="F15" s="12">
        <f>E15/D15</f>
        <v>82.9</v>
      </c>
    </row>
    <row r="16" spans="1:6" ht="16.5">
      <c r="A16">
        <f t="shared" si="0"/>
        <v>16</v>
      </c>
      <c r="B16" s="10" t="s">
        <v>11</v>
      </c>
      <c r="C16" s="24" t="s">
        <v>67</v>
      </c>
      <c r="D16" s="16">
        <v>10</v>
      </c>
      <c r="E16" s="16">
        <f>744+81</f>
        <v>825</v>
      </c>
      <c r="F16" s="12">
        <f>E16/D16</f>
        <v>82.5</v>
      </c>
    </row>
    <row r="17" spans="1:6" ht="16.5">
      <c r="A17">
        <f t="shared" si="0"/>
        <v>17</v>
      </c>
      <c r="B17" s="10" t="s">
        <v>15</v>
      </c>
      <c r="C17" s="25" t="s">
        <v>18</v>
      </c>
      <c r="D17" s="16">
        <v>10</v>
      </c>
      <c r="E17" s="16">
        <f>725+90</f>
        <v>815</v>
      </c>
      <c r="F17" s="12">
        <f>E17/D17</f>
        <v>81.5</v>
      </c>
    </row>
    <row r="18" spans="1:6" ht="15.75">
      <c r="A18">
        <f t="shared" si="0"/>
        <v>18</v>
      </c>
      <c r="B18" s="10" t="s">
        <v>11</v>
      </c>
      <c r="C18" s="17" t="s">
        <v>14</v>
      </c>
      <c r="D18" s="16">
        <v>10</v>
      </c>
      <c r="E18" s="16">
        <f>738+76</f>
        <v>814</v>
      </c>
      <c r="F18" s="12">
        <f>E18/D18</f>
        <v>81.4</v>
      </c>
    </row>
    <row r="19" spans="1:6" ht="15.75">
      <c r="A19">
        <f aca="true" t="shared" si="1" ref="A19:A34">A18+1</f>
        <v>19</v>
      </c>
      <c r="B19" s="10" t="s">
        <v>6</v>
      </c>
      <c r="C19" s="17" t="s">
        <v>8</v>
      </c>
      <c r="D19" s="16">
        <v>10</v>
      </c>
      <c r="E19" s="16">
        <f>737+73</f>
        <v>810</v>
      </c>
      <c r="F19" s="12">
        <f>E19/D19</f>
        <v>81</v>
      </c>
    </row>
    <row r="20" spans="1:6" ht="15.75">
      <c r="A20">
        <f t="shared" si="1"/>
        <v>20</v>
      </c>
      <c r="B20" s="10" t="s">
        <v>15</v>
      </c>
      <c r="C20" s="17" t="s">
        <v>47</v>
      </c>
      <c r="D20" s="16">
        <v>10</v>
      </c>
      <c r="E20" s="16">
        <f>745+65</f>
        <v>810</v>
      </c>
      <c r="F20" s="12">
        <f>E20/D20</f>
        <v>81</v>
      </c>
    </row>
    <row r="21" spans="1:6" ht="15.75">
      <c r="A21">
        <f t="shared" si="1"/>
        <v>21</v>
      </c>
      <c r="B21" s="10" t="s">
        <v>20</v>
      </c>
      <c r="C21" s="17" t="s">
        <v>29</v>
      </c>
      <c r="D21" s="16">
        <v>10</v>
      </c>
      <c r="E21" s="16">
        <v>809</v>
      </c>
      <c r="F21" s="12">
        <f>E21/D21</f>
        <v>80.9</v>
      </c>
    </row>
    <row r="22" spans="1:6" ht="15.75">
      <c r="A22">
        <f t="shared" si="1"/>
        <v>22</v>
      </c>
      <c r="B22" s="10" t="s">
        <v>20</v>
      </c>
      <c r="C22" s="17" t="s">
        <v>34</v>
      </c>
      <c r="D22" s="16">
        <v>10</v>
      </c>
      <c r="E22" s="16">
        <f>741+67</f>
        <v>808</v>
      </c>
      <c r="F22" s="12">
        <f>E22/D22</f>
        <v>80.8</v>
      </c>
    </row>
    <row r="23" spans="1:6" ht="16.5">
      <c r="A23">
        <f t="shared" si="1"/>
        <v>23</v>
      </c>
      <c r="B23" s="10" t="s">
        <v>20</v>
      </c>
      <c r="C23" s="24" t="s">
        <v>24</v>
      </c>
      <c r="D23" s="16">
        <v>10</v>
      </c>
      <c r="E23" s="16">
        <f>709+99</f>
        <v>808</v>
      </c>
      <c r="F23" s="12">
        <f>E23/D23</f>
        <v>80.8</v>
      </c>
    </row>
    <row r="24" spans="1:6" ht="15.75">
      <c r="A24">
        <f t="shared" si="1"/>
        <v>24</v>
      </c>
      <c r="B24" s="10" t="s">
        <v>11</v>
      </c>
      <c r="C24" s="17" t="s">
        <v>53</v>
      </c>
      <c r="D24" s="16">
        <v>10</v>
      </c>
      <c r="E24" s="16">
        <f>733+73</f>
        <v>806</v>
      </c>
      <c r="F24" s="12">
        <f>E24/D24</f>
        <v>80.6</v>
      </c>
    </row>
    <row r="25" spans="1:6" ht="15.75">
      <c r="A25">
        <f t="shared" si="1"/>
        <v>25</v>
      </c>
      <c r="B25" s="10" t="s">
        <v>20</v>
      </c>
      <c r="C25" s="17" t="s">
        <v>36</v>
      </c>
      <c r="D25" s="16">
        <v>9</v>
      </c>
      <c r="E25" s="16">
        <v>722</v>
      </c>
      <c r="F25" s="12">
        <f>E25/D25</f>
        <v>80.22222222222223</v>
      </c>
    </row>
    <row r="26" spans="1:6" ht="16.5">
      <c r="A26" s="7">
        <f t="shared" si="1"/>
        <v>26</v>
      </c>
      <c r="B26" s="10" t="s">
        <v>6</v>
      </c>
      <c r="C26" s="24" t="s">
        <v>61</v>
      </c>
      <c r="D26" s="16">
        <v>10</v>
      </c>
      <c r="E26" s="16">
        <f>740+62</f>
        <v>802</v>
      </c>
      <c r="F26" s="12">
        <f>E26/D26</f>
        <v>80.2</v>
      </c>
    </row>
    <row r="27" spans="1:6" ht="15.75">
      <c r="A27" s="7">
        <f t="shared" si="1"/>
        <v>27</v>
      </c>
      <c r="B27" s="10" t="s">
        <v>11</v>
      </c>
      <c r="C27" s="17" t="s">
        <v>55</v>
      </c>
      <c r="D27" s="16">
        <v>9</v>
      </c>
      <c r="E27" s="16">
        <f>648+71</f>
        <v>719</v>
      </c>
      <c r="F27" s="12">
        <f>E27/D27</f>
        <v>79.88888888888889</v>
      </c>
    </row>
    <row r="28" spans="1:6" ht="15.75">
      <c r="A28">
        <f t="shared" si="1"/>
        <v>28</v>
      </c>
      <c r="B28" s="10" t="s">
        <v>6</v>
      </c>
      <c r="C28" s="17" t="s">
        <v>64</v>
      </c>
      <c r="D28" s="16">
        <v>10</v>
      </c>
      <c r="E28" s="16">
        <v>795</v>
      </c>
      <c r="F28" s="12">
        <f>E28/D28</f>
        <v>79.5</v>
      </c>
    </row>
    <row r="29" spans="1:6" ht="15.75">
      <c r="A29">
        <f t="shared" si="1"/>
        <v>29</v>
      </c>
      <c r="B29" s="10" t="s">
        <v>15</v>
      </c>
      <c r="C29" s="17" t="s">
        <v>49</v>
      </c>
      <c r="D29" s="16">
        <v>10</v>
      </c>
      <c r="E29" s="16">
        <f>722+73</f>
        <v>795</v>
      </c>
      <c r="F29" s="12">
        <f>E29/D29</f>
        <v>79.5</v>
      </c>
    </row>
    <row r="30" spans="1:6" ht="15.75">
      <c r="A30">
        <f t="shared" si="1"/>
        <v>30</v>
      </c>
      <c r="B30" s="10" t="s">
        <v>20</v>
      </c>
      <c r="C30" s="22" t="s">
        <v>39</v>
      </c>
      <c r="D30" s="16">
        <v>10</v>
      </c>
      <c r="E30" s="16">
        <f>703+88</f>
        <v>791</v>
      </c>
      <c r="F30" s="12">
        <f>E30/D30</f>
        <v>79.1</v>
      </c>
    </row>
    <row r="31" spans="1:6" ht="15.75">
      <c r="A31">
        <f t="shared" si="1"/>
        <v>31</v>
      </c>
      <c r="B31" s="10" t="s">
        <v>20</v>
      </c>
      <c r="C31" s="17" t="s">
        <v>37</v>
      </c>
      <c r="D31" s="16">
        <v>10</v>
      </c>
      <c r="E31" s="16">
        <f>722+68</f>
        <v>790</v>
      </c>
      <c r="F31" s="12">
        <f>E31/D31</f>
        <v>79</v>
      </c>
    </row>
    <row r="32" spans="1:6" ht="15.75">
      <c r="A32">
        <f t="shared" si="1"/>
        <v>32</v>
      </c>
      <c r="B32" s="10" t="s">
        <v>6</v>
      </c>
      <c r="C32" s="17" t="s">
        <v>30</v>
      </c>
      <c r="D32" s="16">
        <v>10</v>
      </c>
      <c r="E32" s="16">
        <f>698+90</f>
        <v>788</v>
      </c>
      <c r="F32" s="12">
        <f>E32/D32</f>
        <v>78.8</v>
      </c>
    </row>
    <row r="33" spans="1:6" ht="15.75">
      <c r="A33">
        <f t="shared" si="1"/>
        <v>33</v>
      </c>
      <c r="B33" s="10" t="s">
        <v>11</v>
      </c>
      <c r="C33" s="17" t="s">
        <v>54</v>
      </c>
      <c r="D33" s="16">
        <v>10</v>
      </c>
      <c r="E33" s="16">
        <f>719+68</f>
        <v>787</v>
      </c>
      <c r="F33" s="12">
        <f>E33/D33</f>
        <v>78.7</v>
      </c>
    </row>
    <row r="34" spans="1:6" ht="15.75">
      <c r="A34">
        <f t="shared" si="1"/>
        <v>34</v>
      </c>
      <c r="B34" s="10" t="s">
        <v>20</v>
      </c>
      <c r="C34" s="17" t="s">
        <v>43</v>
      </c>
      <c r="D34" s="16">
        <v>9</v>
      </c>
      <c r="E34" s="16">
        <f>645+63</f>
        <v>708</v>
      </c>
      <c r="F34" s="12">
        <f>E34/D34</f>
        <v>78.66666666666667</v>
      </c>
    </row>
    <row r="35" spans="1:6" ht="15.75">
      <c r="A35">
        <f aca="true" t="shared" si="2" ref="A35:A50">A34+1</f>
        <v>35</v>
      </c>
      <c r="B35" s="10" t="s">
        <v>6</v>
      </c>
      <c r="C35" s="17" t="s">
        <v>22</v>
      </c>
      <c r="D35" s="16">
        <v>10</v>
      </c>
      <c r="E35" s="16">
        <f>712+69</f>
        <v>781</v>
      </c>
      <c r="F35" s="12">
        <f>E35/D35</f>
        <v>78.1</v>
      </c>
    </row>
    <row r="36" spans="1:6" ht="15.75">
      <c r="A36">
        <f t="shared" si="2"/>
        <v>36</v>
      </c>
      <c r="B36" s="10" t="s">
        <v>20</v>
      </c>
      <c r="C36" s="23" t="s">
        <v>16</v>
      </c>
      <c r="D36" s="16">
        <v>10</v>
      </c>
      <c r="E36" s="16">
        <v>780</v>
      </c>
      <c r="F36" s="12">
        <f>E36/D36</f>
        <v>78</v>
      </c>
    </row>
    <row r="37" spans="1:6" ht="16.5">
      <c r="A37">
        <f t="shared" si="2"/>
        <v>37</v>
      </c>
      <c r="B37" s="10" t="s">
        <v>11</v>
      </c>
      <c r="C37" s="24" t="s">
        <v>58</v>
      </c>
      <c r="D37" s="16">
        <v>10</v>
      </c>
      <c r="E37" s="16">
        <f>705+73</f>
        <v>778</v>
      </c>
      <c r="F37" s="12">
        <f>E37/D37</f>
        <v>77.8</v>
      </c>
    </row>
    <row r="38" spans="1:6" ht="15.75">
      <c r="A38">
        <f t="shared" si="2"/>
        <v>38</v>
      </c>
      <c r="B38" s="10" t="s">
        <v>15</v>
      </c>
      <c r="C38" s="17" t="s">
        <v>45</v>
      </c>
      <c r="D38" s="16">
        <v>10</v>
      </c>
      <c r="E38" s="16">
        <f>692+81</f>
        <v>773</v>
      </c>
      <c r="F38" s="12">
        <f>E38/D38</f>
        <v>77.3</v>
      </c>
    </row>
    <row r="39" spans="1:6" ht="15.75">
      <c r="A39">
        <f t="shared" si="2"/>
        <v>39</v>
      </c>
      <c r="B39" s="10" t="s">
        <v>11</v>
      </c>
      <c r="C39" s="17" t="s">
        <v>56</v>
      </c>
      <c r="D39" s="16">
        <v>10</v>
      </c>
      <c r="E39" s="16">
        <f>696+76</f>
        <v>772</v>
      </c>
      <c r="F39" s="12">
        <f>E39/D39</f>
        <v>77.2</v>
      </c>
    </row>
    <row r="40" spans="1:6" ht="15.75">
      <c r="A40">
        <f t="shared" si="2"/>
        <v>40</v>
      </c>
      <c r="B40" s="10" t="s">
        <v>20</v>
      </c>
      <c r="C40" s="21" t="s">
        <v>35</v>
      </c>
      <c r="D40" s="16">
        <v>10</v>
      </c>
      <c r="E40" s="16">
        <f>667+105</f>
        <v>772</v>
      </c>
      <c r="F40" s="12">
        <f>E40/D40</f>
        <v>77.2</v>
      </c>
    </row>
    <row r="41" spans="1:6" ht="15.75">
      <c r="A41">
        <f t="shared" si="2"/>
        <v>41</v>
      </c>
      <c r="B41" s="10" t="s">
        <v>15</v>
      </c>
      <c r="C41" s="17" t="s">
        <v>69</v>
      </c>
      <c r="D41" s="16">
        <v>9</v>
      </c>
      <c r="E41" s="16">
        <f>626+68</f>
        <v>694</v>
      </c>
      <c r="F41" s="12">
        <f>E41/D41</f>
        <v>77.11111111111111</v>
      </c>
    </row>
    <row r="42" spans="1:6" ht="15.75">
      <c r="A42">
        <f t="shared" si="2"/>
        <v>42</v>
      </c>
      <c r="B42" s="10" t="s">
        <v>15</v>
      </c>
      <c r="C42" s="17" t="s">
        <v>48</v>
      </c>
      <c r="D42" s="16">
        <v>10</v>
      </c>
      <c r="E42" s="16">
        <f>676+87</f>
        <v>763</v>
      </c>
      <c r="F42" s="12">
        <f>E42/D42</f>
        <v>76.3</v>
      </c>
    </row>
    <row r="43" spans="1:6" ht="15.75">
      <c r="A43">
        <f t="shared" si="2"/>
        <v>43</v>
      </c>
      <c r="B43" s="10" t="s">
        <v>15</v>
      </c>
      <c r="C43" s="17" t="s">
        <v>70</v>
      </c>
      <c r="D43" s="16">
        <v>10</v>
      </c>
      <c r="E43" s="16">
        <f>684+77</f>
        <v>761</v>
      </c>
      <c r="F43" s="12">
        <f>E43/D43</f>
        <v>76.1</v>
      </c>
    </row>
    <row r="44" spans="1:6" ht="16.5">
      <c r="A44">
        <f t="shared" si="2"/>
        <v>44</v>
      </c>
      <c r="B44" s="10" t="s">
        <v>15</v>
      </c>
      <c r="C44" s="24" t="s">
        <v>17</v>
      </c>
      <c r="D44" s="16">
        <v>10</v>
      </c>
      <c r="E44" s="16">
        <f>679+75</f>
        <v>754</v>
      </c>
      <c r="F44" s="12">
        <f>E44/D44</f>
        <v>75.4</v>
      </c>
    </row>
    <row r="45" spans="1:6" ht="16.5">
      <c r="A45">
        <f t="shared" si="2"/>
        <v>45</v>
      </c>
      <c r="B45" s="10" t="s">
        <v>20</v>
      </c>
      <c r="C45" s="25" t="s">
        <v>42</v>
      </c>
      <c r="D45" s="16">
        <v>10</v>
      </c>
      <c r="E45" s="16">
        <f>683+70</f>
        <v>753</v>
      </c>
      <c r="F45" s="12">
        <f>E45/D45</f>
        <v>75.3</v>
      </c>
    </row>
    <row r="46" spans="1:6" ht="15.75">
      <c r="A46">
        <f t="shared" si="2"/>
        <v>46</v>
      </c>
      <c r="B46" s="10" t="s">
        <v>15</v>
      </c>
      <c r="C46" s="17" t="s">
        <v>51</v>
      </c>
      <c r="D46" s="16">
        <v>9</v>
      </c>
      <c r="E46" s="16">
        <f>584+78</f>
        <v>662</v>
      </c>
      <c r="F46" s="12">
        <f>E46/D46</f>
        <v>73.55555555555556</v>
      </c>
    </row>
    <row r="47" spans="1:6" ht="16.5">
      <c r="A47">
        <f t="shared" si="2"/>
        <v>47</v>
      </c>
      <c r="B47" s="10" t="s">
        <v>11</v>
      </c>
      <c r="C47" s="25" t="s">
        <v>13</v>
      </c>
      <c r="D47" s="16">
        <v>10</v>
      </c>
      <c r="E47" s="16">
        <f>660+71</f>
        <v>731</v>
      </c>
      <c r="F47" s="12">
        <f>E47/D47</f>
        <v>73.1</v>
      </c>
    </row>
    <row r="48" spans="1:6" ht="15.75">
      <c r="A48">
        <f t="shared" si="2"/>
        <v>48</v>
      </c>
      <c r="B48" s="10" t="s">
        <v>6</v>
      </c>
      <c r="C48" s="17" t="s">
        <v>63</v>
      </c>
      <c r="D48" s="16">
        <v>10</v>
      </c>
      <c r="E48" s="16">
        <f>648+81</f>
        <v>729</v>
      </c>
      <c r="F48" s="12">
        <f>E48/D48</f>
        <v>72.9</v>
      </c>
    </row>
    <row r="49" spans="1:6" ht="16.5">
      <c r="A49">
        <f t="shared" si="2"/>
        <v>49</v>
      </c>
      <c r="B49" s="10" t="s">
        <v>6</v>
      </c>
      <c r="C49" s="25" t="s">
        <v>23</v>
      </c>
      <c r="D49" s="16">
        <v>10</v>
      </c>
      <c r="E49" s="16">
        <f>652+77</f>
        <v>729</v>
      </c>
      <c r="F49" s="12">
        <f>E49/D49</f>
        <v>72.9</v>
      </c>
    </row>
    <row r="50" spans="1:6" ht="15.75">
      <c r="A50">
        <f t="shared" si="2"/>
        <v>50</v>
      </c>
      <c r="B50" s="10" t="s">
        <v>20</v>
      </c>
      <c r="C50" s="17" t="s">
        <v>40</v>
      </c>
      <c r="D50" s="16">
        <v>10</v>
      </c>
      <c r="E50" s="16">
        <f>656+71</f>
        <v>727</v>
      </c>
      <c r="F50" s="12">
        <f>E50/D50</f>
        <v>72.7</v>
      </c>
    </row>
    <row r="51" spans="1:6" ht="16.5">
      <c r="A51">
        <f aca="true" t="shared" si="3" ref="A51:A56">A50+1</f>
        <v>51</v>
      </c>
      <c r="B51" s="10" t="s">
        <v>6</v>
      </c>
      <c r="C51" s="24" t="s">
        <v>10</v>
      </c>
      <c r="D51" s="16">
        <v>10</v>
      </c>
      <c r="E51" s="16">
        <f>654+71</f>
        <v>725</v>
      </c>
      <c r="F51" s="12">
        <f>E51/D51</f>
        <v>72.5</v>
      </c>
    </row>
    <row r="52" spans="1:6" ht="16.5">
      <c r="A52">
        <f t="shared" si="3"/>
        <v>52</v>
      </c>
      <c r="B52" s="10" t="s">
        <v>15</v>
      </c>
      <c r="C52" s="24" t="s">
        <v>50</v>
      </c>
      <c r="D52" s="16">
        <v>10</v>
      </c>
      <c r="E52" s="16">
        <f>642+81</f>
        <v>723</v>
      </c>
      <c r="F52" s="12">
        <f>E52/D52</f>
        <v>72.3</v>
      </c>
    </row>
    <row r="53" spans="1:6" ht="16.5">
      <c r="A53">
        <f t="shared" si="3"/>
        <v>53</v>
      </c>
      <c r="B53" s="10" t="s">
        <v>20</v>
      </c>
      <c r="C53" s="24" t="s">
        <v>41</v>
      </c>
      <c r="D53" s="16">
        <v>10</v>
      </c>
      <c r="E53" s="16">
        <f>620+95</f>
        <v>715</v>
      </c>
      <c r="F53" s="12">
        <f>E53/D53</f>
        <v>71.5</v>
      </c>
    </row>
    <row r="54" spans="1:6" ht="15.75">
      <c r="A54">
        <f t="shared" si="3"/>
        <v>54</v>
      </c>
      <c r="B54" s="10" t="s">
        <v>6</v>
      </c>
      <c r="C54" s="17" t="s">
        <v>60</v>
      </c>
      <c r="D54" s="16">
        <v>10</v>
      </c>
      <c r="E54" s="16">
        <f>635+76</f>
        <v>711</v>
      </c>
      <c r="F54" s="12">
        <f>E54/D54</f>
        <v>71.1</v>
      </c>
    </row>
    <row r="55" spans="1:6" ht="15.75">
      <c r="A55">
        <f t="shared" si="3"/>
        <v>55</v>
      </c>
      <c r="B55" s="10" t="s">
        <v>6</v>
      </c>
      <c r="C55" s="17" t="s">
        <v>62</v>
      </c>
      <c r="D55" s="16">
        <v>10</v>
      </c>
      <c r="E55" s="16">
        <f>607+67</f>
        <v>674</v>
      </c>
      <c r="F55" s="12">
        <f>E55/D55</f>
        <v>67.4</v>
      </c>
    </row>
    <row r="56" spans="1:6" ht="15.75">
      <c r="A56">
        <f t="shared" si="3"/>
        <v>56</v>
      </c>
      <c r="B56" s="10" t="s">
        <v>15</v>
      </c>
      <c r="C56" s="22" t="s">
        <v>19</v>
      </c>
      <c r="D56" s="16">
        <v>10</v>
      </c>
      <c r="E56" s="16">
        <f>545+70</f>
        <v>615</v>
      </c>
      <c r="F56" s="12">
        <f>E56/D56</f>
        <v>61.5</v>
      </c>
    </row>
    <row r="57" spans="2:6" ht="15.75">
      <c r="B57" s="10"/>
      <c r="C57" s="9"/>
      <c r="D57" s="10"/>
      <c r="E57" s="10"/>
      <c r="F57" s="12"/>
    </row>
    <row r="58" spans="2:6" ht="15.75">
      <c r="B58" s="10"/>
      <c r="C58" s="9"/>
      <c r="D58" s="10"/>
      <c r="E58" s="10"/>
      <c r="F58" s="12"/>
    </row>
    <row r="59" spans="2:6" ht="15.75">
      <c r="B59" s="10"/>
      <c r="C59" s="9"/>
      <c r="D59" s="10"/>
      <c r="E59" s="10"/>
      <c r="F59" s="1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</sheetData>
  <printOptions gridLines="1" horizontalCentered="1"/>
  <pageMargins left="0.7874015748031497" right="0.7874015748031497" top="0.45" bottom="0.63" header="0.25" footer="0.63"/>
  <pageSetup horizontalDpi="300" verticalDpi="300" orientation="portrait" paperSize="9" scale="8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5.875" style="0" customWidth="1"/>
    <col min="4" max="4" width="3.125" style="0" customWidth="1"/>
    <col min="5" max="5" width="3.875" style="0" bestFit="1" customWidth="1"/>
    <col min="6" max="6" width="4.75390625" style="0" bestFit="1" customWidth="1"/>
  </cols>
  <sheetData>
    <row r="1" spans="1:6" ht="15.75">
      <c r="A1">
        <v>1</v>
      </c>
      <c r="B1" s="10" t="s">
        <v>15</v>
      </c>
      <c r="C1" s="22" t="s">
        <v>19</v>
      </c>
      <c r="D1" s="16">
        <v>10</v>
      </c>
      <c r="E1" s="16">
        <f>574+76</f>
        <v>650</v>
      </c>
      <c r="F1" s="12">
        <f>E1/D1</f>
        <v>65</v>
      </c>
    </row>
    <row r="2" spans="1:6" ht="15.75">
      <c r="A2">
        <f>A1+1</f>
        <v>2</v>
      </c>
      <c r="B2" s="10" t="s">
        <v>6</v>
      </c>
      <c r="C2" s="17" t="s">
        <v>60</v>
      </c>
      <c r="D2" s="16">
        <v>10</v>
      </c>
      <c r="E2" s="16">
        <f>604+62</f>
        <v>666</v>
      </c>
      <c r="F2" s="12">
        <f>E2/D2</f>
        <v>66.6</v>
      </c>
    </row>
    <row r="3" spans="1:6" ht="15.75">
      <c r="A3">
        <f aca="true" t="shared" si="0" ref="A3:A18">A2+1</f>
        <v>3</v>
      </c>
      <c r="B3" s="10" t="s">
        <v>20</v>
      </c>
      <c r="C3" s="23" t="s">
        <v>16</v>
      </c>
      <c r="D3" s="16">
        <v>10</v>
      </c>
      <c r="E3" s="16">
        <v>685</v>
      </c>
      <c r="F3" s="12">
        <f>E3/D3</f>
        <v>68.5</v>
      </c>
    </row>
    <row r="4" spans="1:6" ht="15.75">
      <c r="A4">
        <f t="shared" si="0"/>
        <v>4</v>
      </c>
      <c r="B4" s="10" t="s">
        <v>6</v>
      </c>
      <c r="C4" s="17" t="s">
        <v>62</v>
      </c>
      <c r="D4" s="16">
        <v>10</v>
      </c>
      <c r="E4" s="16">
        <v>689</v>
      </c>
      <c r="F4" s="12">
        <f>E4/D4</f>
        <v>68.9</v>
      </c>
    </row>
    <row r="5" spans="1:6" ht="15.75">
      <c r="A5">
        <f t="shared" si="0"/>
        <v>5</v>
      </c>
      <c r="B5" s="10" t="s">
        <v>15</v>
      </c>
      <c r="C5" s="17" t="s">
        <v>69</v>
      </c>
      <c r="D5" s="16">
        <v>9</v>
      </c>
      <c r="E5" s="16">
        <f>562+73</f>
        <v>635</v>
      </c>
      <c r="F5" s="12">
        <f>E5/D5</f>
        <v>70.55555555555556</v>
      </c>
    </row>
    <row r="6" spans="1:6" ht="15.75">
      <c r="A6">
        <f t="shared" si="0"/>
        <v>6</v>
      </c>
      <c r="B6" s="10" t="s">
        <v>15</v>
      </c>
      <c r="C6" s="17" t="s">
        <v>45</v>
      </c>
      <c r="D6" s="16">
        <v>10</v>
      </c>
      <c r="E6" s="16">
        <f>648+75</f>
        <v>723</v>
      </c>
      <c r="F6" s="12">
        <f>E6/D6</f>
        <v>72.3</v>
      </c>
    </row>
    <row r="7" spans="1:6" ht="15.75">
      <c r="A7">
        <f t="shared" si="0"/>
        <v>7</v>
      </c>
      <c r="B7" s="10" t="s">
        <v>20</v>
      </c>
      <c r="C7" s="21" t="s">
        <v>35</v>
      </c>
      <c r="D7" s="16">
        <v>10</v>
      </c>
      <c r="E7" s="16">
        <f>627+99</f>
        <v>726</v>
      </c>
      <c r="F7" s="12">
        <f>E7/D7</f>
        <v>72.6</v>
      </c>
    </row>
    <row r="8" spans="1:6" ht="15.75">
      <c r="A8">
        <f t="shared" si="0"/>
        <v>8</v>
      </c>
      <c r="B8" s="10" t="s">
        <v>20</v>
      </c>
      <c r="C8" s="17" t="s">
        <v>43</v>
      </c>
      <c r="D8" s="16">
        <v>9</v>
      </c>
      <c r="E8" s="16">
        <f>588+67</f>
        <v>655</v>
      </c>
      <c r="F8" s="12">
        <f>E8/D8</f>
        <v>72.77777777777777</v>
      </c>
    </row>
    <row r="9" spans="1:6" ht="15.75">
      <c r="A9">
        <f t="shared" si="0"/>
        <v>9</v>
      </c>
      <c r="B9" s="10" t="s">
        <v>20</v>
      </c>
      <c r="C9" s="17" t="s">
        <v>29</v>
      </c>
      <c r="D9" s="16">
        <v>10</v>
      </c>
      <c r="E9" s="16">
        <f>636+93</f>
        <v>729</v>
      </c>
      <c r="F9" s="12">
        <f>E9/D9</f>
        <v>72.9</v>
      </c>
    </row>
    <row r="10" spans="1:6" ht="15.75">
      <c r="A10">
        <f t="shared" si="0"/>
        <v>10</v>
      </c>
      <c r="B10" s="10" t="s">
        <v>6</v>
      </c>
      <c r="C10" s="23" t="s">
        <v>59</v>
      </c>
      <c r="D10" s="16">
        <v>10</v>
      </c>
      <c r="E10" s="16">
        <f>670+67</f>
        <v>737</v>
      </c>
      <c r="F10" s="12">
        <f>E10/D10</f>
        <v>73.7</v>
      </c>
    </row>
    <row r="11" spans="1:6" ht="15.75">
      <c r="A11">
        <f t="shared" si="0"/>
        <v>11</v>
      </c>
      <c r="B11" s="10" t="s">
        <v>20</v>
      </c>
      <c r="C11" s="17" t="s">
        <v>34</v>
      </c>
      <c r="D11" s="16">
        <v>10</v>
      </c>
      <c r="E11" s="16">
        <v>740</v>
      </c>
      <c r="F11" s="12">
        <f>E11/D11</f>
        <v>74</v>
      </c>
    </row>
    <row r="12" spans="1:6" ht="16.5">
      <c r="A12">
        <f t="shared" si="0"/>
        <v>12</v>
      </c>
      <c r="B12" s="10" t="s">
        <v>6</v>
      </c>
      <c r="C12" s="24" t="s">
        <v>10</v>
      </c>
      <c r="D12" s="16">
        <v>10</v>
      </c>
      <c r="E12" s="16">
        <f>687+69</f>
        <v>756</v>
      </c>
      <c r="F12" s="12">
        <f>E12/D12</f>
        <v>75.6</v>
      </c>
    </row>
    <row r="13" spans="1:6" ht="15.75">
      <c r="A13">
        <f t="shared" si="0"/>
        <v>13</v>
      </c>
      <c r="B13" s="10" t="s">
        <v>15</v>
      </c>
      <c r="C13" s="17" t="s">
        <v>46</v>
      </c>
      <c r="D13" s="16">
        <v>10</v>
      </c>
      <c r="E13" s="16">
        <f>671+87</f>
        <v>758</v>
      </c>
      <c r="F13" s="12">
        <f>E13/D13</f>
        <v>75.8</v>
      </c>
    </row>
    <row r="14" spans="1:6" ht="15.75">
      <c r="A14">
        <f t="shared" si="0"/>
        <v>14</v>
      </c>
      <c r="B14" s="10" t="s">
        <v>15</v>
      </c>
      <c r="C14" s="17" t="s">
        <v>47</v>
      </c>
      <c r="D14" s="16">
        <v>10</v>
      </c>
      <c r="E14" s="16">
        <f>681+78</f>
        <v>759</v>
      </c>
      <c r="F14" s="12">
        <f>E14/D14</f>
        <v>75.9</v>
      </c>
    </row>
    <row r="15" spans="1:6" ht="15.75">
      <c r="A15">
        <f t="shared" si="0"/>
        <v>15</v>
      </c>
      <c r="B15" s="10" t="s">
        <v>15</v>
      </c>
      <c r="C15" s="17" t="s">
        <v>51</v>
      </c>
      <c r="D15" s="16">
        <v>9</v>
      </c>
      <c r="E15" s="16">
        <f>625+65</f>
        <v>690</v>
      </c>
      <c r="F15" s="12">
        <f>E15/D15</f>
        <v>76.66666666666667</v>
      </c>
    </row>
    <row r="16" spans="1:6" ht="16.5">
      <c r="A16">
        <f t="shared" si="0"/>
        <v>16</v>
      </c>
      <c r="B16" s="10" t="s">
        <v>20</v>
      </c>
      <c r="C16" s="24" t="s">
        <v>41</v>
      </c>
      <c r="D16" s="16">
        <v>10</v>
      </c>
      <c r="E16" s="16">
        <v>767</v>
      </c>
      <c r="F16" s="12">
        <f>E16/D16</f>
        <v>76.7</v>
      </c>
    </row>
    <row r="17" spans="1:6" ht="15.75">
      <c r="A17">
        <f t="shared" si="0"/>
        <v>17</v>
      </c>
      <c r="B17" s="10" t="s">
        <v>6</v>
      </c>
      <c r="C17" s="17" t="s">
        <v>8</v>
      </c>
      <c r="D17" s="16">
        <v>10</v>
      </c>
      <c r="E17" s="16">
        <v>768</v>
      </c>
      <c r="F17" s="12">
        <f>E17/D17</f>
        <v>76.8</v>
      </c>
    </row>
    <row r="18" spans="1:6" ht="15.75">
      <c r="A18">
        <f t="shared" si="0"/>
        <v>18</v>
      </c>
      <c r="B18" s="10" t="s">
        <v>20</v>
      </c>
      <c r="C18" s="17" t="s">
        <v>37</v>
      </c>
      <c r="D18" s="16">
        <v>10</v>
      </c>
      <c r="E18" s="16">
        <f>699+71</f>
        <v>770</v>
      </c>
      <c r="F18" s="12">
        <f>E18/D18</f>
        <v>77</v>
      </c>
    </row>
    <row r="19" spans="1:6" ht="15.75">
      <c r="A19">
        <f aca="true" t="shared" si="1" ref="A19:A34">A18+1</f>
        <v>19</v>
      </c>
      <c r="B19" s="10" t="s">
        <v>15</v>
      </c>
      <c r="C19" s="23" t="s">
        <v>44</v>
      </c>
      <c r="D19" s="16">
        <v>10</v>
      </c>
      <c r="E19" s="16">
        <v>778</v>
      </c>
      <c r="F19" s="12">
        <f>E19/D19</f>
        <v>77.8</v>
      </c>
    </row>
    <row r="20" spans="1:6" ht="15.75">
      <c r="A20">
        <f t="shared" si="1"/>
        <v>20</v>
      </c>
      <c r="B20" s="10" t="s">
        <v>11</v>
      </c>
      <c r="C20" s="17" t="s">
        <v>56</v>
      </c>
      <c r="D20" s="16">
        <v>10</v>
      </c>
      <c r="E20" s="16">
        <f>706+73</f>
        <v>779</v>
      </c>
      <c r="F20" s="12">
        <f>E20/D20</f>
        <v>77.9</v>
      </c>
    </row>
    <row r="21" spans="1:6" ht="15.75">
      <c r="A21">
        <f t="shared" si="1"/>
        <v>21</v>
      </c>
      <c r="B21" s="10" t="s">
        <v>11</v>
      </c>
      <c r="C21" s="17" t="s">
        <v>66</v>
      </c>
      <c r="D21" s="16">
        <v>10</v>
      </c>
      <c r="E21" s="16">
        <f>709+71</f>
        <v>780</v>
      </c>
      <c r="F21" s="12">
        <f>E21/D21</f>
        <v>78</v>
      </c>
    </row>
    <row r="22" spans="1:6" ht="15.75">
      <c r="A22">
        <f t="shared" si="1"/>
        <v>22</v>
      </c>
      <c r="B22" s="10" t="s">
        <v>15</v>
      </c>
      <c r="C22" s="17" t="s">
        <v>48</v>
      </c>
      <c r="D22" s="16">
        <v>10</v>
      </c>
      <c r="E22" s="16">
        <f>687+96</f>
        <v>783</v>
      </c>
      <c r="F22" s="12">
        <f>E22/D22</f>
        <v>78.3</v>
      </c>
    </row>
    <row r="23" spans="1:6" ht="15.75">
      <c r="A23">
        <f t="shared" si="1"/>
        <v>23</v>
      </c>
      <c r="B23" s="10" t="s">
        <v>15</v>
      </c>
      <c r="C23" s="17" t="s">
        <v>70</v>
      </c>
      <c r="D23" s="16">
        <v>10</v>
      </c>
      <c r="E23" s="16">
        <f>697+90</f>
        <v>787</v>
      </c>
      <c r="F23" s="12">
        <f>E23/D23</f>
        <v>78.7</v>
      </c>
    </row>
    <row r="24" spans="1:6" ht="15.75">
      <c r="A24">
        <f t="shared" si="1"/>
        <v>24</v>
      </c>
      <c r="B24" s="10" t="s">
        <v>6</v>
      </c>
      <c r="C24" s="21" t="s">
        <v>7</v>
      </c>
      <c r="D24" s="16">
        <v>10</v>
      </c>
      <c r="E24" s="16">
        <f>682+108</f>
        <v>790</v>
      </c>
      <c r="F24" s="12">
        <f>E24/D24</f>
        <v>79</v>
      </c>
    </row>
    <row r="25" spans="1:6" ht="15.75">
      <c r="A25">
        <f t="shared" si="1"/>
        <v>25</v>
      </c>
      <c r="B25" s="10" t="s">
        <v>11</v>
      </c>
      <c r="C25" s="17" t="s">
        <v>55</v>
      </c>
      <c r="D25" s="16">
        <v>9</v>
      </c>
      <c r="E25" s="16">
        <f>646+68</f>
        <v>714</v>
      </c>
      <c r="F25" s="12">
        <f>E25/D25</f>
        <v>79.33333333333333</v>
      </c>
    </row>
    <row r="26" spans="1:6" ht="15.75">
      <c r="A26">
        <f t="shared" si="1"/>
        <v>26</v>
      </c>
      <c r="B26" s="10" t="s">
        <v>6</v>
      </c>
      <c r="C26" s="17" t="s">
        <v>21</v>
      </c>
      <c r="D26" s="16">
        <v>10</v>
      </c>
      <c r="E26" s="16">
        <f>712+83</f>
        <v>795</v>
      </c>
      <c r="F26" s="12">
        <f>E26/D26</f>
        <v>79.5</v>
      </c>
    </row>
    <row r="27" spans="1:6" ht="16.5">
      <c r="A27" s="7">
        <f t="shared" si="1"/>
        <v>27</v>
      </c>
      <c r="B27" s="10" t="s">
        <v>15</v>
      </c>
      <c r="C27" s="24" t="s">
        <v>17</v>
      </c>
      <c r="D27" s="16">
        <v>10</v>
      </c>
      <c r="E27" s="16">
        <f>715+81</f>
        <v>796</v>
      </c>
      <c r="F27" s="12">
        <f>E27/D27</f>
        <v>79.6</v>
      </c>
    </row>
    <row r="28" spans="1:6" ht="16.5" thickBot="1">
      <c r="A28" s="27">
        <f t="shared" si="1"/>
        <v>28</v>
      </c>
      <c r="B28" s="10" t="s">
        <v>15</v>
      </c>
      <c r="C28" s="17" t="s">
        <v>49</v>
      </c>
      <c r="D28" s="16">
        <v>10</v>
      </c>
      <c r="E28" s="16">
        <f>731+68</f>
        <v>799</v>
      </c>
      <c r="F28" s="12">
        <f>E28/D28</f>
        <v>79.9</v>
      </c>
    </row>
    <row r="29" spans="1:6" ht="16.5" thickTop="1">
      <c r="A29">
        <f t="shared" si="1"/>
        <v>29</v>
      </c>
      <c r="B29" s="10" t="s">
        <v>11</v>
      </c>
      <c r="C29" s="17" t="s">
        <v>53</v>
      </c>
      <c r="D29" s="16">
        <v>10</v>
      </c>
      <c r="E29" s="16">
        <f>709+91</f>
        <v>800</v>
      </c>
      <c r="F29" s="12">
        <f>E29/D29</f>
        <v>80</v>
      </c>
    </row>
    <row r="30" spans="1:6" ht="15.75">
      <c r="A30">
        <f t="shared" si="1"/>
        <v>30</v>
      </c>
      <c r="B30" s="10" t="s">
        <v>6</v>
      </c>
      <c r="C30" s="17" t="s">
        <v>63</v>
      </c>
      <c r="D30" s="16">
        <v>10</v>
      </c>
      <c r="E30" s="16">
        <f>728+73</f>
        <v>801</v>
      </c>
      <c r="F30" s="12">
        <f>E30/D30</f>
        <v>80.1</v>
      </c>
    </row>
    <row r="31" spans="1:6" ht="15.75">
      <c r="A31">
        <f t="shared" si="1"/>
        <v>31</v>
      </c>
      <c r="B31" s="10" t="s">
        <v>6</v>
      </c>
      <c r="C31" s="17" t="s">
        <v>30</v>
      </c>
      <c r="D31" s="16">
        <v>10</v>
      </c>
      <c r="E31" s="16">
        <f>728+77</f>
        <v>805</v>
      </c>
      <c r="F31" s="12">
        <f>E31/D31</f>
        <v>80.5</v>
      </c>
    </row>
    <row r="32" spans="1:6" ht="15.75">
      <c r="A32">
        <f t="shared" si="1"/>
        <v>32</v>
      </c>
      <c r="B32" s="10" t="s">
        <v>11</v>
      </c>
      <c r="C32" s="17" t="s">
        <v>14</v>
      </c>
      <c r="D32" s="16">
        <v>10</v>
      </c>
      <c r="E32" s="16">
        <f>716+93</f>
        <v>809</v>
      </c>
      <c r="F32" s="12">
        <f>E32/D32</f>
        <v>80.9</v>
      </c>
    </row>
    <row r="33" spans="1:6" ht="15.75">
      <c r="A33">
        <f t="shared" si="1"/>
        <v>33</v>
      </c>
      <c r="B33" s="10" t="s">
        <v>6</v>
      </c>
      <c r="C33" s="17" t="s">
        <v>22</v>
      </c>
      <c r="D33" s="16">
        <v>10</v>
      </c>
      <c r="E33" s="16">
        <f>739+71</f>
        <v>810</v>
      </c>
      <c r="F33" s="12">
        <f>E33/D33</f>
        <v>81</v>
      </c>
    </row>
    <row r="34" spans="1:6" ht="15.75">
      <c r="A34">
        <f t="shared" si="1"/>
        <v>34</v>
      </c>
      <c r="B34" s="10" t="s">
        <v>20</v>
      </c>
      <c r="C34" s="22" t="s">
        <v>39</v>
      </c>
      <c r="D34" s="16">
        <v>10</v>
      </c>
      <c r="E34" s="16">
        <v>811</v>
      </c>
      <c r="F34" s="12">
        <f>E34/D34</f>
        <v>81.1</v>
      </c>
    </row>
    <row r="35" spans="1:6" ht="15.75">
      <c r="A35">
        <f aca="true" t="shared" si="2" ref="A35:A50">A34+1</f>
        <v>35</v>
      </c>
      <c r="B35" s="10" t="s">
        <v>20</v>
      </c>
      <c r="C35" s="17" t="s">
        <v>40</v>
      </c>
      <c r="D35" s="16">
        <v>10</v>
      </c>
      <c r="E35" s="16">
        <f>749+68</f>
        <v>817</v>
      </c>
      <c r="F35" s="12">
        <f>E35/D35</f>
        <v>81.7</v>
      </c>
    </row>
    <row r="36" spans="1:6" ht="16.5">
      <c r="A36">
        <f t="shared" si="2"/>
        <v>36</v>
      </c>
      <c r="B36" s="10" t="s">
        <v>11</v>
      </c>
      <c r="C36" s="24" t="s">
        <v>58</v>
      </c>
      <c r="D36" s="16">
        <v>10</v>
      </c>
      <c r="E36" s="16">
        <f>746+76</f>
        <v>822</v>
      </c>
      <c r="F36" s="12">
        <f>E36/D36</f>
        <v>82.2</v>
      </c>
    </row>
    <row r="37" spans="1:6" ht="15.75">
      <c r="A37">
        <f t="shared" si="2"/>
        <v>37</v>
      </c>
      <c r="B37" s="10" t="s">
        <v>20</v>
      </c>
      <c r="C37" s="17" t="s">
        <v>36</v>
      </c>
      <c r="D37" s="16">
        <v>9</v>
      </c>
      <c r="E37" s="16">
        <f>651+95</f>
        <v>746</v>
      </c>
      <c r="F37" s="12">
        <f>E37/D37</f>
        <v>82.88888888888889</v>
      </c>
    </row>
    <row r="38" spans="1:6" ht="15.75">
      <c r="A38">
        <f t="shared" si="2"/>
        <v>38</v>
      </c>
      <c r="B38" s="10" t="s">
        <v>20</v>
      </c>
      <c r="C38" s="17" t="s">
        <v>28</v>
      </c>
      <c r="D38" s="16">
        <v>10</v>
      </c>
      <c r="E38" s="16">
        <v>832</v>
      </c>
      <c r="F38" s="12">
        <f>E38/D38</f>
        <v>83.2</v>
      </c>
    </row>
    <row r="39" spans="1:6" ht="16.5">
      <c r="A39">
        <f t="shared" si="2"/>
        <v>39</v>
      </c>
      <c r="B39" s="10" t="s">
        <v>6</v>
      </c>
      <c r="C39" s="24" t="s">
        <v>61</v>
      </c>
      <c r="D39" s="16">
        <v>10</v>
      </c>
      <c r="E39" s="16">
        <f>770+76</f>
        <v>846</v>
      </c>
      <c r="F39" s="12">
        <f>E39/D39</f>
        <v>84.6</v>
      </c>
    </row>
    <row r="40" spans="1:6" ht="15.75">
      <c r="A40">
        <f t="shared" si="2"/>
        <v>40</v>
      </c>
      <c r="B40" s="10" t="s">
        <v>11</v>
      </c>
      <c r="C40" s="17" t="s">
        <v>54</v>
      </c>
      <c r="D40" s="16">
        <v>10</v>
      </c>
      <c r="E40" s="16">
        <f>778+71</f>
        <v>849</v>
      </c>
      <c r="F40" s="12">
        <f>E40/D40</f>
        <v>84.9</v>
      </c>
    </row>
    <row r="41" spans="1:6" ht="15.75">
      <c r="A41">
        <f t="shared" si="2"/>
        <v>41</v>
      </c>
      <c r="B41" s="10" t="s">
        <v>11</v>
      </c>
      <c r="C41" s="23" t="s">
        <v>52</v>
      </c>
      <c r="D41" s="16">
        <v>10</v>
      </c>
      <c r="E41" s="16">
        <f>774+76</f>
        <v>850</v>
      </c>
      <c r="F41" s="12">
        <f>E41/D41</f>
        <v>85</v>
      </c>
    </row>
    <row r="42" spans="1:6" ht="15.75">
      <c r="A42">
        <f t="shared" si="2"/>
        <v>42</v>
      </c>
      <c r="B42" s="10" t="s">
        <v>11</v>
      </c>
      <c r="C42" s="17" t="s">
        <v>12</v>
      </c>
      <c r="D42" s="16">
        <v>10</v>
      </c>
      <c r="E42" s="16">
        <f>783+73</f>
        <v>856</v>
      </c>
      <c r="F42" s="12">
        <f>E42/D42</f>
        <v>85.6</v>
      </c>
    </row>
    <row r="43" spans="1:6" ht="15.75">
      <c r="A43">
        <f t="shared" si="2"/>
        <v>43</v>
      </c>
      <c r="B43" s="10" t="s">
        <v>15</v>
      </c>
      <c r="C43" s="17" t="s">
        <v>68</v>
      </c>
      <c r="D43" s="16">
        <v>10</v>
      </c>
      <c r="E43" s="16">
        <f>776+81</f>
        <v>857</v>
      </c>
      <c r="F43" s="12">
        <f>E43/D43</f>
        <v>85.7</v>
      </c>
    </row>
    <row r="44" spans="1:6" ht="16.5">
      <c r="A44">
        <f t="shared" si="2"/>
        <v>44</v>
      </c>
      <c r="B44" s="10" t="s">
        <v>15</v>
      </c>
      <c r="C44" s="24" t="s">
        <v>50</v>
      </c>
      <c r="D44" s="16">
        <v>10</v>
      </c>
      <c r="E44" s="16">
        <f>769+89</f>
        <v>858</v>
      </c>
      <c r="F44" s="12">
        <f>E44/D44</f>
        <v>85.8</v>
      </c>
    </row>
    <row r="45" spans="1:6" ht="15.75">
      <c r="A45">
        <f t="shared" si="2"/>
        <v>45</v>
      </c>
      <c r="B45" s="10" t="s">
        <v>11</v>
      </c>
      <c r="C45" s="17" t="s">
        <v>31</v>
      </c>
      <c r="D45" s="16">
        <v>10</v>
      </c>
      <c r="E45" s="16">
        <f>783+81</f>
        <v>864</v>
      </c>
      <c r="F45" s="12">
        <f>E45/D45</f>
        <v>86.4</v>
      </c>
    </row>
    <row r="46" spans="1:6" ht="15.75">
      <c r="A46">
        <f t="shared" si="2"/>
        <v>46</v>
      </c>
      <c r="B46" s="10" t="s">
        <v>6</v>
      </c>
      <c r="C46" s="17" t="s">
        <v>9</v>
      </c>
      <c r="D46" s="16">
        <v>10</v>
      </c>
      <c r="E46" s="16">
        <f>784+81</f>
        <v>865</v>
      </c>
      <c r="F46" s="12">
        <f>E46/D46</f>
        <v>86.5</v>
      </c>
    </row>
    <row r="47" spans="1:6" ht="15.75">
      <c r="A47">
        <f t="shared" si="2"/>
        <v>47</v>
      </c>
      <c r="B47" s="10" t="s">
        <v>11</v>
      </c>
      <c r="C47" s="17" t="s">
        <v>57</v>
      </c>
      <c r="D47" s="16">
        <v>9</v>
      </c>
      <c r="E47" s="16">
        <f>683+99</f>
        <v>782</v>
      </c>
      <c r="F47" s="12">
        <f>E47/D47</f>
        <v>86.88888888888889</v>
      </c>
    </row>
    <row r="48" spans="1:6" ht="15.75">
      <c r="A48">
        <f t="shared" si="2"/>
        <v>48</v>
      </c>
      <c r="B48" s="10" t="s">
        <v>20</v>
      </c>
      <c r="C48" s="17" t="s">
        <v>38</v>
      </c>
      <c r="D48" s="16">
        <v>10</v>
      </c>
      <c r="E48" s="16">
        <f>781+88</f>
        <v>869</v>
      </c>
      <c r="F48" s="12">
        <f>E48/D48</f>
        <v>86.9</v>
      </c>
    </row>
    <row r="49" spans="1:6" ht="15.75">
      <c r="A49">
        <f t="shared" si="2"/>
        <v>49</v>
      </c>
      <c r="B49" s="10" t="s">
        <v>6</v>
      </c>
      <c r="C49" s="17" t="s">
        <v>64</v>
      </c>
      <c r="D49" s="16">
        <v>10</v>
      </c>
      <c r="E49" s="16">
        <f>772+98</f>
        <v>870</v>
      </c>
      <c r="F49" s="12">
        <f>E49/D49</f>
        <v>87</v>
      </c>
    </row>
    <row r="50" spans="1:6" ht="16.5">
      <c r="A50">
        <f t="shared" si="2"/>
        <v>50</v>
      </c>
      <c r="B50" s="10" t="s">
        <v>6</v>
      </c>
      <c r="C50" s="25" t="s">
        <v>23</v>
      </c>
      <c r="D50" s="16">
        <v>10</v>
      </c>
      <c r="E50" s="16">
        <f>781+90</f>
        <v>871</v>
      </c>
      <c r="F50" s="12">
        <f>E50/D50</f>
        <v>87.1</v>
      </c>
    </row>
    <row r="51" spans="1:6" ht="16.5">
      <c r="A51">
        <f aca="true" t="shared" si="3" ref="A51:A56">A50+1</f>
        <v>51</v>
      </c>
      <c r="B51" s="10" t="s">
        <v>20</v>
      </c>
      <c r="C51" s="24" t="s">
        <v>24</v>
      </c>
      <c r="D51" s="16">
        <v>10</v>
      </c>
      <c r="E51" s="16">
        <f>768+105</f>
        <v>873</v>
      </c>
      <c r="F51" s="12">
        <f>E51/D51</f>
        <v>87.3</v>
      </c>
    </row>
    <row r="52" spans="1:6" ht="16.5">
      <c r="A52">
        <f t="shared" si="3"/>
        <v>52</v>
      </c>
      <c r="B52" s="10" t="s">
        <v>11</v>
      </c>
      <c r="C52" s="24" t="s">
        <v>67</v>
      </c>
      <c r="D52" s="16">
        <v>10</v>
      </c>
      <c r="E52" s="16">
        <f>775+109</f>
        <v>884</v>
      </c>
      <c r="F52" s="12">
        <f>E52/D52</f>
        <v>88.4</v>
      </c>
    </row>
    <row r="53" spans="1:6" ht="16.5">
      <c r="A53">
        <f t="shared" si="3"/>
        <v>53</v>
      </c>
      <c r="B53" s="10" t="s">
        <v>20</v>
      </c>
      <c r="C53" s="25" t="s">
        <v>42</v>
      </c>
      <c r="D53" s="16">
        <v>10</v>
      </c>
      <c r="E53" s="16">
        <v>886</v>
      </c>
      <c r="F53" s="12">
        <f>E53/D53</f>
        <v>88.6</v>
      </c>
    </row>
    <row r="54" spans="1:6" ht="16.5">
      <c r="A54">
        <f t="shared" si="3"/>
        <v>54</v>
      </c>
      <c r="B54" s="10" t="s">
        <v>11</v>
      </c>
      <c r="C54" s="25" t="s">
        <v>13</v>
      </c>
      <c r="D54" s="16">
        <v>10</v>
      </c>
      <c r="E54" s="16">
        <v>899</v>
      </c>
      <c r="F54" s="12">
        <f>E54/D54</f>
        <v>89.9</v>
      </c>
    </row>
    <row r="55" spans="1:6" ht="16.5">
      <c r="A55">
        <f t="shared" si="3"/>
        <v>55</v>
      </c>
      <c r="B55" s="10" t="s">
        <v>15</v>
      </c>
      <c r="C55" s="25" t="s">
        <v>18</v>
      </c>
      <c r="D55" s="16">
        <v>10</v>
      </c>
      <c r="E55" s="16">
        <f>829+77</f>
        <v>906</v>
      </c>
      <c r="F55" s="12">
        <f>E55/D55</f>
        <v>90.6</v>
      </c>
    </row>
    <row r="56" spans="1:6" ht="15.75">
      <c r="A56">
        <f t="shared" si="3"/>
        <v>56</v>
      </c>
      <c r="B56" s="10" t="s">
        <v>11</v>
      </c>
      <c r="C56" s="22" t="s">
        <v>26</v>
      </c>
      <c r="D56" s="16">
        <v>10</v>
      </c>
      <c r="E56" s="16">
        <f>836+91</f>
        <v>927</v>
      </c>
      <c r="F56" s="12">
        <f>E56/D56</f>
        <v>92.7</v>
      </c>
    </row>
    <row r="57" spans="2:6" ht="15.75">
      <c r="B57" s="10"/>
      <c r="C57" s="9"/>
      <c r="D57" s="10"/>
      <c r="E57" s="10"/>
      <c r="F57" s="12"/>
    </row>
    <row r="58" spans="2:6" ht="15.75">
      <c r="B58" s="10"/>
      <c r="C58" s="9"/>
      <c r="D58" s="10"/>
      <c r="E58" s="10"/>
      <c r="F58" s="12"/>
    </row>
    <row r="59" spans="2:6" ht="15.75">
      <c r="B59" s="10"/>
      <c r="C59" s="9"/>
      <c r="D59" s="10"/>
      <c r="E59" s="10"/>
      <c r="F59" s="1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  <row r="125" ht="15.75">
      <c r="C125" s="2"/>
    </row>
  </sheetData>
  <printOptions gridLines="1" horizontalCentered="1"/>
  <pageMargins left="0.7874015748031497" right="0.7874015748031497" top="0.52" bottom="0.63" header="0.25" footer="0.5118110236220472"/>
  <pageSetup horizontalDpi="300" verticalDpi="300" orientation="portrait" paperSize="9" scale="8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5.875" style="0" customWidth="1"/>
    <col min="4" max="4" width="2.875" style="0" bestFit="1" customWidth="1"/>
    <col min="5" max="5" width="3.875" style="0" bestFit="1" customWidth="1"/>
    <col min="6" max="7" width="4.125" style="0" bestFit="1" customWidth="1"/>
  </cols>
  <sheetData>
    <row r="1" spans="1:7" ht="15.75">
      <c r="A1">
        <v>1</v>
      </c>
      <c r="B1" s="10" t="s">
        <v>6</v>
      </c>
      <c r="C1" s="23" t="s">
        <v>59</v>
      </c>
      <c r="D1" s="16">
        <v>10</v>
      </c>
      <c r="E1" s="16">
        <v>930</v>
      </c>
      <c r="F1" s="16">
        <f>670+67</f>
        <v>737</v>
      </c>
      <c r="G1" s="11">
        <f>E1-F1</f>
        <v>193</v>
      </c>
    </row>
    <row r="2" spans="1:7" ht="15.75">
      <c r="A2">
        <f>A1+1</f>
        <v>2</v>
      </c>
      <c r="B2" s="10" t="s">
        <v>15</v>
      </c>
      <c r="C2" s="23" t="s">
        <v>44</v>
      </c>
      <c r="D2" s="16">
        <v>10</v>
      </c>
      <c r="E2" s="16">
        <f>878+76</f>
        <v>954</v>
      </c>
      <c r="F2" s="16">
        <v>778</v>
      </c>
      <c r="G2" s="11">
        <f>E2-F2</f>
        <v>176</v>
      </c>
    </row>
    <row r="3" spans="1:7" ht="15.75">
      <c r="A3">
        <f aca="true" t="shared" si="0" ref="A3:A18">A2+1</f>
        <v>3</v>
      </c>
      <c r="B3" s="10" t="s">
        <v>11</v>
      </c>
      <c r="C3" s="23" t="s">
        <v>52</v>
      </c>
      <c r="D3" s="16">
        <v>10</v>
      </c>
      <c r="E3" s="16">
        <f>878+93</f>
        <v>971</v>
      </c>
      <c r="F3" s="16">
        <f>774+76</f>
        <v>850</v>
      </c>
      <c r="G3" s="11">
        <f>E3-F3</f>
        <v>121</v>
      </c>
    </row>
    <row r="4" spans="1:7" ht="15.75">
      <c r="A4">
        <f t="shared" si="0"/>
        <v>4</v>
      </c>
      <c r="B4" s="10" t="s">
        <v>11</v>
      </c>
      <c r="C4" s="17" t="s">
        <v>66</v>
      </c>
      <c r="D4" s="16">
        <v>10</v>
      </c>
      <c r="E4" s="16">
        <f>781+99</f>
        <v>880</v>
      </c>
      <c r="F4" s="16">
        <f>709+71</f>
        <v>780</v>
      </c>
      <c r="G4" s="11">
        <f>E4-F4</f>
        <v>100</v>
      </c>
    </row>
    <row r="5" spans="1:7" ht="15.75">
      <c r="A5">
        <f t="shared" si="0"/>
        <v>5</v>
      </c>
      <c r="B5" s="10" t="s">
        <v>20</v>
      </c>
      <c r="C5" s="23" t="s">
        <v>16</v>
      </c>
      <c r="D5" s="16">
        <v>10</v>
      </c>
      <c r="E5" s="16">
        <v>780</v>
      </c>
      <c r="F5" s="16">
        <v>685</v>
      </c>
      <c r="G5" s="11">
        <f>E5-F5</f>
        <v>95</v>
      </c>
    </row>
    <row r="6" spans="1:7" ht="15.75">
      <c r="A6">
        <f t="shared" si="0"/>
        <v>6</v>
      </c>
      <c r="B6" s="10" t="s">
        <v>20</v>
      </c>
      <c r="C6" s="17" t="s">
        <v>29</v>
      </c>
      <c r="D6" s="16">
        <v>10</v>
      </c>
      <c r="E6" s="16">
        <v>809</v>
      </c>
      <c r="F6" s="16">
        <f>636+93</f>
        <v>729</v>
      </c>
      <c r="G6" s="11">
        <f>E6-F6</f>
        <v>80</v>
      </c>
    </row>
    <row r="7" spans="1:7" ht="15.75">
      <c r="A7">
        <f t="shared" si="0"/>
        <v>7</v>
      </c>
      <c r="B7" s="10" t="s">
        <v>15</v>
      </c>
      <c r="C7" s="17" t="s">
        <v>46</v>
      </c>
      <c r="D7" s="16">
        <v>10</v>
      </c>
      <c r="E7" s="16">
        <f>733+96</f>
        <v>829</v>
      </c>
      <c r="F7" s="16">
        <f>671+87</f>
        <v>758</v>
      </c>
      <c r="G7" s="11">
        <f>E7-F7</f>
        <v>71</v>
      </c>
    </row>
    <row r="8" spans="1:7" ht="15.75">
      <c r="A8">
        <f t="shared" si="0"/>
        <v>8</v>
      </c>
      <c r="B8" s="10" t="s">
        <v>20</v>
      </c>
      <c r="C8" s="17" t="s">
        <v>34</v>
      </c>
      <c r="D8" s="16">
        <v>10</v>
      </c>
      <c r="E8" s="16">
        <f>741+67</f>
        <v>808</v>
      </c>
      <c r="F8" s="16">
        <v>740</v>
      </c>
      <c r="G8" s="11">
        <f>E8-F8</f>
        <v>68</v>
      </c>
    </row>
    <row r="9" spans="1:7" ht="15.75">
      <c r="A9">
        <f t="shared" si="0"/>
        <v>9</v>
      </c>
      <c r="B9" s="10" t="s">
        <v>6</v>
      </c>
      <c r="C9" s="21" t="s">
        <v>7</v>
      </c>
      <c r="D9" s="16">
        <v>10</v>
      </c>
      <c r="E9" s="16">
        <f>756+98</f>
        <v>854</v>
      </c>
      <c r="F9" s="16">
        <f>682+108</f>
        <v>790</v>
      </c>
      <c r="G9" s="11">
        <f>E9-F9</f>
        <v>64</v>
      </c>
    </row>
    <row r="10" spans="1:7" ht="15.75">
      <c r="A10">
        <f t="shared" si="0"/>
        <v>10</v>
      </c>
      <c r="B10" s="10" t="s">
        <v>15</v>
      </c>
      <c r="C10" s="17" t="s">
        <v>69</v>
      </c>
      <c r="D10" s="16">
        <v>9</v>
      </c>
      <c r="E10" s="16">
        <f>626+68</f>
        <v>694</v>
      </c>
      <c r="F10" s="16">
        <f>562+73</f>
        <v>635</v>
      </c>
      <c r="G10" s="11">
        <f>E10-F10</f>
        <v>59</v>
      </c>
    </row>
    <row r="11" spans="1:7" ht="15.75">
      <c r="A11">
        <f t="shared" si="0"/>
        <v>11</v>
      </c>
      <c r="B11" s="10" t="s">
        <v>20</v>
      </c>
      <c r="C11" s="17" t="s">
        <v>28</v>
      </c>
      <c r="D11" s="16">
        <v>10</v>
      </c>
      <c r="E11" s="16">
        <f>798+93</f>
        <v>891</v>
      </c>
      <c r="F11" s="16">
        <v>832</v>
      </c>
      <c r="G11" s="11">
        <f>E11-F11</f>
        <v>59</v>
      </c>
    </row>
    <row r="12" spans="1:7" ht="15.75">
      <c r="A12">
        <f t="shared" si="0"/>
        <v>12</v>
      </c>
      <c r="B12" s="10" t="s">
        <v>20</v>
      </c>
      <c r="C12" s="17" t="s">
        <v>43</v>
      </c>
      <c r="D12" s="16">
        <v>9</v>
      </c>
      <c r="E12" s="16">
        <f>645+63</f>
        <v>708</v>
      </c>
      <c r="F12" s="16">
        <f>588+67</f>
        <v>655</v>
      </c>
      <c r="G12" s="11">
        <f>E12-F12</f>
        <v>53</v>
      </c>
    </row>
    <row r="13" spans="1:7" ht="15.75">
      <c r="A13">
        <f t="shared" si="0"/>
        <v>13</v>
      </c>
      <c r="B13" s="10" t="s">
        <v>15</v>
      </c>
      <c r="C13" s="17" t="s">
        <v>47</v>
      </c>
      <c r="D13" s="16">
        <v>10</v>
      </c>
      <c r="E13" s="16">
        <f>745+65</f>
        <v>810</v>
      </c>
      <c r="F13" s="16">
        <f>681+78</f>
        <v>759</v>
      </c>
      <c r="G13" s="11">
        <f>E13-F13</f>
        <v>51</v>
      </c>
    </row>
    <row r="14" spans="1:7" ht="15.75">
      <c r="A14">
        <f t="shared" si="0"/>
        <v>14</v>
      </c>
      <c r="B14" s="10" t="s">
        <v>15</v>
      </c>
      <c r="C14" s="17" t="s">
        <v>45</v>
      </c>
      <c r="D14" s="16">
        <v>10</v>
      </c>
      <c r="E14" s="16">
        <f>692+81</f>
        <v>773</v>
      </c>
      <c r="F14" s="16">
        <f>648+75</f>
        <v>723</v>
      </c>
      <c r="G14" s="11">
        <f>E14-F14</f>
        <v>50</v>
      </c>
    </row>
    <row r="15" spans="1:7" ht="15.75">
      <c r="A15">
        <f t="shared" si="0"/>
        <v>15</v>
      </c>
      <c r="B15" s="10" t="s">
        <v>6</v>
      </c>
      <c r="C15" s="17" t="s">
        <v>21</v>
      </c>
      <c r="D15" s="16">
        <v>10</v>
      </c>
      <c r="E15" s="16">
        <f>762+81</f>
        <v>843</v>
      </c>
      <c r="F15" s="16">
        <f>712+83</f>
        <v>795</v>
      </c>
      <c r="G15" s="11">
        <f>E15-F15</f>
        <v>48</v>
      </c>
    </row>
    <row r="16" spans="1:7" ht="15.75">
      <c r="A16">
        <f t="shared" si="0"/>
        <v>16</v>
      </c>
      <c r="B16" s="10" t="s">
        <v>11</v>
      </c>
      <c r="C16" s="17" t="s">
        <v>31</v>
      </c>
      <c r="D16" s="16">
        <v>10</v>
      </c>
      <c r="E16" s="16">
        <f>803+109</f>
        <v>912</v>
      </c>
      <c r="F16" s="16">
        <f>783+81</f>
        <v>864</v>
      </c>
      <c r="G16" s="11">
        <f>E16-F16</f>
        <v>48</v>
      </c>
    </row>
    <row r="17" spans="1:7" ht="15.75">
      <c r="A17">
        <f t="shared" si="0"/>
        <v>17</v>
      </c>
      <c r="B17" s="10" t="s">
        <v>11</v>
      </c>
      <c r="C17" s="17" t="s">
        <v>12</v>
      </c>
      <c r="D17" s="16">
        <v>10</v>
      </c>
      <c r="E17" s="16">
        <f>812+91</f>
        <v>903</v>
      </c>
      <c r="F17" s="16">
        <f>783+73</f>
        <v>856</v>
      </c>
      <c r="G17" s="11">
        <f>E17-F17</f>
        <v>47</v>
      </c>
    </row>
    <row r="18" spans="1:7" ht="15.75">
      <c r="A18">
        <f t="shared" si="0"/>
        <v>18</v>
      </c>
      <c r="B18" s="10" t="s">
        <v>20</v>
      </c>
      <c r="C18" s="21" t="s">
        <v>35</v>
      </c>
      <c r="D18" s="16">
        <v>10</v>
      </c>
      <c r="E18" s="16">
        <f>667+105</f>
        <v>772</v>
      </c>
      <c r="F18" s="16">
        <f>627+99</f>
        <v>726</v>
      </c>
      <c r="G18" s="11">
        <f>E18-F18</f>
        <v>46</v>
      </c>
    </row>
    <row r="19" spans="1:7" ht="15.75">
      <c r="A19">
        <f aca="true" t="shared" si="1" ref="A19:A34">A18+1</f>
        <v>19</v>
      </c>
      <c r="B19" s="10" t="s">
        <v>6</v>
      </c>
      <c r="C19" s="17" t="s">
        <v>60</v>
      </c>
      <c r="D19" s="16">
        <v>10</v>
      </c>
      <c r="E19" s="16">
        <f>635+76</f>
        <v>711</v>
      </c>
      <c r="F19" s="16">
        <f>604+62</f>
        <v>666</v>
      </c>
      <c r="G19" s="11">
        <f>E19-F19</f>
        <v>45</v>
      </c>
    </row>
    <row r="20" spans="1:7" ht="15.75">
      <c r="A20">
        <f t="shared" si="1"/>
        <v>20</v>
      </c>
      <c r="B20" s="10" t="s">
        <v>6</v>
      </c>
      <c r="C20" s="17" t="s">
        <v>8</v>
      </c>
      <c r="D20" s="16">
        <v>10</v>
      </c>
      <c r="E20" s="16">
        <f>737+73</f>
        <v>810</v>
      </c>
      <c r="F20" s="16">
        <v>768</v>
      </c>
      <c r="G20" s="11">
        <f>E20-F20</f>
        <v>42</v>
      </c>
    </row>
    <row r="21" spans="1:7" ht="15.75">
      <c r="A21">
        <f t="shared" si="1"/>
        <v>21</v>
      </c>
      <c r="B21" s="10" t="s">
        <v>6</v>
      </c>
      <c r="C21" s="17" t="s">
        <v>9</v>
      </c>
      <c r="D21" s="16">
        <v>10</v>
      </c>
      <c r="E21" s="16">
        <f>815+83</f>
        <v>898</v>
      </c>
      <c r="F21" s="16">
        <f>784+81</f>
        <v>865</v>
      </c>
      <c r="G21" s="11">
        <f>E21-F21</f>
        <v>33</v>
      </c>
    </row>
    <row r="22" spans="1:7" ht="15.75">
      <c r="A22">
        <f t="shared" si="1"/>
        <v>22</v>
      </c>
      <c r="B22" s="10" t="s">
        <v>20</v>
      </c>
      <c r="C22" s="17" t="s">
        <v>37</v>
      </c>
      <c r="D22" s="16">
        <v>10</v>
      </c>
      <c r="E22" s="16">
        <f>722+68</f>
        <v>790</v>
      </c>
      <c r="F22" s="16">
        <f>699+71</f>
        <v>770</v>
      </c>
      <c r="G22" s="11">
        <f>E22-F22</f>
        <v>20</v>
      </c>
    </row>
    <row r="23" spans="1:7" ht="15.75">
      <c r="A23">
        <f t="shared" si="1"/>
        <v>23</v>
      </c>
      <c r="B23" s="10" t="s">
        <v>11</v>
      </c>
      <c r="C23" s="17" t="s">
        <v>57</v>
      </c>
      <c r="D23" s="16">
        <v>9</v>
      </c>
      <c r="E23" s="16">
        <f>709+91</f>
        <v>800</v>
      </c>
      <c r="F23" s="16">
        <f>683+99</f>
        <v>782</v>
      </c>
      <c r="G23" s="11">
        <f>E23-F23</f>
        <v>18</v>
      </c>
    </row>
    <row r="24" spans="1:7" ht="15.75">
      <c r="A24">
        <f t="shared" si="1"/>
        <v>24</v>
      </c>
      <c r="B24" s="10" t="s">
        <v>11</v>
      </c>
      <c r="C24" s="17" t="s">
        <v>53</v>
      </c>
      <c r="D24" s="16">
        <v>10</v>
      </c>
      <c r="E24" s="16">
        <f>733+73</f>
        <v>806</v>
      </c>
      <c r="F24" s="16">
        <f>709+91</f>
        <v>800</v>
      </c>
      <c r="G24" s="11">
        <f>E24-F24</f>
        <v>6</v>
      </c>
    </row>
    <row r="25" spans="1:7" ht="15.75">
      <c r="A25">
        <f t="shared" si="1"/>
        <v>25</v>
      </c>
      <c r="B25" s="10" t="s">
        <v>11</v>
      </c>
      <c r="C25" s="17" t="s">
        <v>55</v>
      </c>
      <c r="D25" s="16">
        <v>9</v>
      </c>
      <c r="E25" s="16">
        <f>648+71</f>
        <v>719</v>
      </c>
      <c r="F25" s="16">
        <f>646+68</f>
        <v>714</v>
      </c>
      <c r="G25" s="11">
        <f>E25-F25</f>
        <v>5</v>
      </c>
    </row>
    <row r="26" spans="1:7" ht="15.75">
      <c r="A26">
        <f t="shared" si="1"/>
        <v>26</v>
      </c>
      <c r="B26" s="10" t="s">
        <v>11</v>
      </c>
      <c r="C26" s="17" t="s">
        <v>14</v>
      </c>
      <c r="D26" s="16">
        <v>10</v>
      </c>
      <c r="E26" s="16">
        <f>738+76</f>
        <v>814</v>
      </c>
      <c r="F26" s="16">
        <f>716+93</f>
        <v>809</v>
      </c>
      <c r="G26" s="11">
        <f>E26-F26</f>
        <v>5</v>
      </c>
    </row>
    <row r="27" spans="1:7" ht="15.75">
      <c r="A27" s="7">
        <f t="shared" si="1"/>
        <v>27</v>
      </c>
      <c r="B27" s="10" t="s">
        <v>15</v>
      </c>
      <c r="C27" s="17" t="s">
        <v>49</v>
      </c>
      <c r="D27" s="16">
        <v>10</v>
      </c>
      <c r="E27" s="16">
        <f>722+73</f>
        <v>795</v>
      </c>
      <c r="F27" s="16">
        <f>731+68</f>
        <v>799</v>
      </c>
      <c r="G27" s="11">
        <f>E27-F27</f>
        <v>-4</v>
      </c>
    </row>
    <row r="28" spans="1:7" ht="15.75">
      <c r="A28">
        <f t="shared" si="1"/>
        <v>28</v>
      </c>
      <c r="B28" s="10" t="s">
        <v>11</v>
      </c>
      <c r="C28" s="17" t="s">
        <v>56</v>
      </c>
      <c r="D28" s="16">
        <v>10</v>
      </c>
      <c r="E28" s="16">
        <f>696+76</f>
        <v>772</v>
      </c>
      <c r="F28" s="16">
        <f>706+73</f>
        <v>779</v>
      </c>
      <c r="G28" s="11">
        <f>E28-F28</f>
        <v>-7</v>
      </c>
    </row>
    <row r="29" spans="1:7" ht="15.75">
      <c r="A29">
        <f t="shared" si="1"/>
        <v>29</v>
      </c>
      <c r="B29" s="10" t="s">
        <v>11</v>
      </c>
      <c r="C29" s="22" t="s">
        <v>26</v>
      </c>
      <c r="D29" s="16">
        <v>10</v>
      </c>
      <c r="E29" s="16">
        <f>818+99</f>
        <v>917</v>
      </c>
      <c r="F29" s="16">
        <f>836+91</f>
        <v>927</v>
      </c>
      <c r="G29" s="11">
        <f>E29-F29</f>
        <v>-10</v>
      </c>
    </row>
    <row r="30" spans="1:7" ht="15.75">
      <c r="A30">
        <f t="shared" si="1"/>
        <v>30</v>
      </c>
      <c r="B30" s="10" t="s">
        <v>6</v>
      </c>
      <c r="C30" s="17" t="s">
        <v>62</v>
      </c>
      <c r="D30" s="16">
        <v>10</v>
      </c>
      <c r="E30" s="16">
        <f>607+67</f>
        <v>674</v>
      </c>
      <c r="F30" s="16">
        <v>689</v>
      </c>
      <c r="G30" s="11">
        <f>E30-F30</f>
        <v>-15</v>
      </c>
    </row>
    <row r="31" spans="1:7" ht="15.75">
      <c r="A31">
        <f t="shared" si="1"/>
        <v>31</v>
      </c>
      <c r="B31" s="10" t="s">
        <v>6</v>
      </c>
      <c r="C31" s="17" t="s">
        <v>30</v>
      </c>
      <c r="D31" s="16">
        <v>10</v>
      </c>
      <c r="E31" s="16">
        <f>698+90</f>
        <v>788</v>
      </c>
      <c r="F31" s="16">
        <f>728+77</f>
        <v>805</v>
      </c>
      <c r="G31" s="11">
        <f>E31-F31</f>
        <v>-17</v>
      </c>
    </row>
    <row r="32" spans="1:7" ht="15.75">
      <c r="A32">
        <f t="shared" si="1"/>
        <v>32</v>
      </c>
      <c r="B32" s="10" t="s">
        <v>15</v>
      </c>
      <c r="C32" s="17" t="s">
        <v>48</v>
      </c>
      <c r="D32" s="16">
        <v>10</v>
      </c>
      <c r="E32" s="16">
        <f>676+87</f>
        <v>763</v>
      </c>
      <c r="F32" s="16">
        <f>687+96</f>
        <v>783</v>
      </c>
      <c r="G32" s="11">
        <f>E32-F32</f>
        <v>-20</v>
      </c>
    </row>
    <row r="33" spans="1:7" ht="15.75">
      <c r="A33">
        <f t="shared" si="1"/>
        <v>33</v>
      </c>
      <c r="B33" s="10" t="s">
        <v>20</v>
      </c>
      <c r="C33" s="22" t="s">
        <v>39</v>
      </c>
      <c r="D33" s="16">
        <v>10</v>
      </c>
      <c r="E33" s="16">
        <f>703+88</f>
        <v>791</v>
      </c>
      <c r="F33" s="16">
        <v>811</v>
      </c>
      <c r="G33" s="11">
        <f aca="true" t="shared" si="2" ref="G33:G49">E33-F33</f>
        <v>-20</v>
      </c>
    </row>
    <row r="34" spans="1:7" ht="15.75">
      <c r="A34">
        <f t="shared" si="1"/>
        <v>34</v>
      </c>
      <c r="B34" s="10" t="s">
        <v>20</v>
      </c>
      <c r="C34" s="17" t="s">
        <v>36</v>
      </c>
      <c r="D34" s="16">
        <v>9</v>
      </c>
      <c r="E34" s="16">
        <v>722</v>
      </c>
      <c r="F34" s="16">
        <f>651+95</f>
        <v>746</v>
      </c>
      <c r="G34" s="11">
        <f>E34-F34</f>
        <v>-24</v>
      </c>
    </row>
    <row r="35" spans="1:7" ht="15.75">
      <c r="A35">
        <f aca="true" t="shared" si="3" ref="A35:A50">A34+1</f>
        <v>35</v>
      </c>
      <c r="B35" s="10" t="s">
        <v>15</v>
      </c>
      <c r="C35" s="17" t="s">
        <v>68</v>
      </c>
      <c r="D35" s="16">
        <v>10</v>
      </c>
      <c r="E35" s="16">
        <f>742+89</f>
        <v>831</v>
      </c>
      <c r="F35" s="16">
        <f>776+81</f>
        <v>857</v>
      </c>
      <c r="G35" s="11">
        <f t="shared" si="2"/>
        <v>-26</v>
      </c>
    </row>
    <row r="36" spans="1:7" ht="15.75">
      <c r="A36">
        <f t="shared" si="3"/>
        <v>36</v>
      </c>
      <c r="B36" s="10" t="s">
        <v>15</v>
      </c>
      <c r="C36" s="17" t="s">
        <v>70</v>
      </c>
      <c r="D36" s="16">
        <v>10</v>
      </c>
      <c r="E36" s="16">
        <f>684+77</f>
        <v>761</v>
      </c>
      <c r="F36" s="16">
        <f>697+90</f>
        <v>787</v>
      </c>
      <c r="G36" s="11">
        <f t="shared" si="2"/>
        <v>-26</v>
      </c>
    </row>
    <row r="37" spans="1:7" ht="15.75">
      <c r="A37">
        <f t="shared" si="3"/>
        <v>37</v>
      </c>
      <c r="B37" s="10" t="s">
        <v>15</v>
      </c>
      <c r="C37" s="17" t="s">
        <v>51</v>
      </c>
      <c r="D37" s="16">
        <v>9</v>
      </c>
      <c r="E37" s="16">
        <f>584+78</f>
        <v>662</v>
      </c>
      <c r="F37" s="16">
        <f>625+65</f>
        <v>690</v>
      </c>
      <c r="G37" s="11">
        <f t="shared" si="2"/>
        <v>-28</v>
      </c>
    </row>
    <row r="38" spans="1:7" ht="15.75">
      <c r="A38">
        <f t="shared" si="3"/>
        <v>38</v>
      </c>
      <c r="B38" s="10" t="s">
        <v>6</v>
      </c>
      <c r="C38" s="17" t="s">
        <v>22</v>
      </c>
      <c r="D38" s="16">
        <v>10</v>
      </c>
      <c r="E38" s="16">
        <f>712+69</f>
        <v>781</v>
      </c>
      <c r="F38" s="16">
        <f>739+71</f>
        <v>810</v>
      </c>
      <c r="G38" s="11">
        <f t="shared" si="2"/>
        <v>-29</v>
      </c>
    </row>
    <row r="39" spans="1:7" ht="16.5">
      <c r="A39">
        <f t="shared" si="3"/>
        <v>39</v>
      </c>
      <c r="B39" s="10" t="s">
        <v>6</v>
      </c>
      <c r="C39" s="24" t="s">
        <v>10</v>
      </c>
      <c r="D39" s="16">
        <v>10</v>
      </c>
      <c r="E39" s="16">
        <f>654+71</f>
        <v>725</v>
      </c>
      <c r="F39" s="16">
        <f>687+69</f>
        <v>756</v>
      </c>
      <c r="G39" s="11">
        <f>E39-F39</f>
        <v>-31</v>
      </c>
    </row>
    <row r="40" spans="1:7" ht="15.75">
      <c r="A40">
        <f t="shared" si="3"/>
        <v>40</v>
      </c>
      <c r="B40" s="10" t="s">
        <v>15</v>
      </c>
      <c r="C40" s="22" t="s">
        <v>19</v>
      </c>
      <c r="D40" s="16">
        <v>10</v>
      </c>
      <c r="E40" s="16">
        <f>545+70</f>
        <v>615</v>
      </c>
      <c r="F40" s="16">
        <f>574+76</f>
        <v>650</v>
      </c>
      <c r="G40" s="11">
        <f t="shared" si="2"/>
        <v>-35</v>
      </c>
    </row>
    <row r="41" spans="1:7" ht="15.75">
      <c r="A41">
        <f t="shared" si="3"/>
        <v>41</v>
      </c>
      <c r="B41" s="10" t="s">
        <v>20</v>
      </c>
      <c r="C41" s="17" t="s">
        <v>38</v>
      </c>
      <c r="D41" s="16">
        <v>10</v>
      </c>
      <c r="E41" s="16">
        <v>832</v>
      </c>
      <c r="F41" s="16">
        <f>781+88</f>
        <v>869</v>
      </c>
      <c r="G41" s="11">
        <f t="shared" si="2"/>
        <v>-37</v>
      </c>
    </row>
    <row r="42" spans="1:7" ht="16.5">
      <c r="A42">
        <f t="shared" si="3"/>
        <v>42</v>
      </c>
      <c r="B42" s="10" t="s">
        <v>15</v>
      </c>
      <c r="C42" s="24" t="s">
        <v>17</v>
      </c>
      <c r="D42" s="16">
        <v>10</v>
      </c>
      <c r="E42" s="16">
        <f>679+75</f>
        <v>754</v>
      </c>
      <c r="F42" s="16">
        <f>715+81</f>
        <v>796</v>
      </c>
      <c r="G42" s="11">
        <f t="shared" si="2"/>
        <v>-42</v>
      </c>
    </row>
    <row r="43" spans="1:7" ht="16.5">
      <c r="A43">
        <f t="shared" si="3"/>
        <v>43</v>
      </c>
      <c r="B43" s="10" t="s">
        <v>6</v>
      </c>
      <c r="C43" s="24" t="s">
        <v>61</v>
      </c>
      <c r="D43" s="16">
        <v>10</v>
      </c>
      <c r="E43" s="16">
        <f>740+62</f>
        <v>802</v>
      </c>
      <c r="F43" s="16">
        <f>770+76</f>
        <v>846</v>
      </c>
      <c r="G43" s="11">
        <f>E43-F43</f>
        <v>-44</v>
      </c>
    </row>
    <row r="44" spans="1:7" ht="16.5">
      <c r="A44">
        <f t="shared" si="3"/>
        <v>44</v>
      </c>
      <c r="B44" s="10" t="s">
        <v>11</v>
      </c>
      <c r="C44" s="24" t="s">
        <v>58</v>
      </c>
      <c r="D44" s="16">
        <v>10</v>
      </c>
      <c r="E44" s="16">
        <f>705+73</f>
        <v>778</v>
      </c>
      <c r="F44" s="16">
        <f>746+76</f>
        <v>822</v>
      </c>
      <c r="G44" s="11">
        <f>E44-F44</f>
        <v>-44</v>
      </c>
    </row>
    <row r="45" spans="1:7" ht="16.5">
      <c r="A45">
        <f t="shared" si="3"/>
        <v>45</v>
      </c>
      <c r="B45" s="10" t="s">
        <v>20</v>
      </c>
      <c r="C45" s="24" t="s">
        <v>41</v>
      </c>
      <c r="D45" s="16">
        <v>10</v>
      </c>
      <c r="E45" s="16">
        <f>620+95</f>
        <v>715</v>
      </c>
      <c r="F45" s="16">
        <v>767</v>
      </c>
      <c r="G45" s="11">
        <f>E45-F45</f>
        <v>-52</v>
      </c>
    </row>
    <row r="46" spans="1:7" ht="16.5">
      <c r="A46">
        <f t="shared" si="3"/>
        <v>46</v>
      </c>
      <c r="B46" s="10" t="s">
        <v>11</v>
      </c>
      <c r="C46" s="24" t="s">
        <v>67</v>
      </c>
      <c r="D46" s="16">
        <v>10</v>
      </c>
      <c r="E46" s="16">
        <f>744+81</f>
        <v>825</v>
      </c>
      <c r="F46" s="16">
        <f>775+109</f>
        <v>884</v>
      </c>
      <c r="G46" s="11">
        <f>E46-F46</f>
        <v>-59</v>
      </c>
    </row>
    <row r="47" spans="1:7" ht="15.75">
      <c r="A47">
        <f t="shared" si="3"/>
        <v>47</v>
      </c>
      <c r="B47" s="10" t="s">
        <v>11</v>
      </c>
      <c r="C47" s="17" t="s">
        <v>54</v>
      </c>
      <c r="D47" s="16">
        <v>10</v>
      </c>
      <c r="E47" s="16">
        <f>719+68</f>
        <v>787</v>
      </c>
      <c r="F47" s="16">
        <f>778+71</f>
        <v>849</v>
      </c>
      <c r="G47" s="11">
        <f>E47-F47</f>
        <v>-62</v>
      </c>
    </row>
    <row r="48" spans="1:7" ht="16.5">
      <c r="A48">
        <f t="shared" si="3"/>
        <v>48</v>
      </c>
      <c r="B48" s="10" t="s">
        <v>20</v>
      </c>
      <c r="C48" s="24" t="s">
        <v>24</v>
      </c>
      <c r="D48" s="16">
        <v>10</v>
      </c>
      <c r="E48" s="16">
        <f>709+99</f>
        <v>808</v>
      </c>
      <c r="F48" s="16">
        <f>768+105</f>
        <v>873</v>
      </c>
      <c r="G48" s="11">
        <f>E48-F48</f>
        <v>-65</v>
      </c>
    </row>
    <row r="49" spans="1:7" ht="15.75">
      <c r="A49">
        <f t="shared" si="3"/>
        <v>49</v>
      </c>
      <c r="B49" s="10" t="s">
        <v>6</v>
      </c>
      <c r="C49" s="17" t="s">
        <v>63</v>
      </c>
      <c r="D49" s="16">
        <v>10</v>
      </c>
      <c r="E49" s="16">
        <f>648+81</f>
        <v>729</v>
      </c>
      <c r="F49" s="16">
        <f>728+73</f>
        <v>801</v>
      </c>
      <c r="G49" s="11">
        <f t="shared" si="2"/>
        <v>-72</v>
      </c>
    </row>
    <row r="50" spans="1:7" ht="15.75">
      <c r="A50">
        <f t="shared" si="3"/>
        <v>50</v>
      </c>
      <c r="B50" s="10" t="s">
        <v>6</v>
      </c>
      <c r="C50" s="17" t="s">
        <v>64</v>
      </c>
      <c r="D50" s="16">
        <v>10</v>
      </c>
      <c r="E50" s="16">
        <v>795</v>
      </c>
      <c r="F50" s="16">
        <f>772+98</f>
        <v>870</v>
      </c>
      <c r="G50" s="11">
        <f>E50-F50</f>
        <v>-75</v>
      </c>
    </row>
    <row r="51" spans="1:7" ht="15.75">
      <c r="A51">
        <f aca="true" t="shared" si="4" ref="A51:A56">A50+1</f>
        <v>51</v>
      </c>
      <c r="B51" s="10" t="s">
        <v>20</v>
      </c>
      <c r="C51" s="17" t="s">
        <v>40</v>
      </c>
      <c r="D51" s="16">
        <v>10</v>
      </c>
      <c r="E51" s="16">
        <f>656+71</f>
        <v>727</v>
      </c>
      <c r="F51" s="16">
        <f>749+68</f>
        <v>817</v>
      </c>
      <c r="G51" s="11">
        <f>E51-F51</f>
        <v>-90</v>
      </c>
    </row>
    <row r="52" spans="1:7" ht="16.5">
      <c r="A52">
        <f t="shared" si="4"/>
        <v>52</v>
      </c>
      <c r="B52" s="10" t="s">
        <v>15</v>
      </c>
      <c r="C52" s="25" t="s">
        <v>18</v>
      </c>
      <c r="D52" s="16">
        <v>10</v>
      </c>
      <c r="E52" s="16">
        <f>725+90</f>
        <v>815</v>
      </c>
      <c r="F52" s="16">
        <f>829+77</f>
        <v>906</v>
      </c>
      <c r="G52" s="11">
        <f>E52-F52</f>
        <v>-91</v>
      </c>
    </row>
    <row r="53" spans="1:7" ht="16.5">
      <c r="A53">
        <f t="shared" si="4"/>
        <v>53</v>
      </c>
      <c r="B53" s="10" t="s">
        <v>20</v>
      </c>
      <c r="C53" s="25" t="s">
        <v>42</v>
      </c>
      <c r="D53" s="16">
        <v>10</v>
      </c>
      <c r="E53" s="16">
        <f>683+70</f>
        <v>753</v>
      </c>
      <c r="F53" s="16">
        <v>886</v>
      </c>
      <c r="G53" s="11">
        <f>E53-F53</f>
        <v>-133</v>
      </c>
    </row>
    <row r="54" spans="1:7" ht="16.5">
      <c r="A54">
        <f t="shared" si="4"/>
        <v>54</v>
      </c>
      <c r="B54" s="10" t="s">
        <v>15</v>
      </c>
      <c r="C54" s="24" t="s">
        <v>50</v>
      </c>
      <c r="D54" s="16">
        <v>10</v>
      </c>
      <c r="E54" s="16">
        <f>642+81</f>
        <v>723</v>
      </c>
      <c r="F54" s="16">
        <f>769+89</f>
        <v>858</v>
      </c>
      <c r="G54" s="11">
        <f>E54-F54</f>
        <v>-135</v>
      </c>
    </row>
    <row r="55" spans="1:7" ht="16.5">
      <c r="A55">
        <f t="shared" si="4"/>
        <v>55</v>
      </c>
      <c r="B55" s="10" t="s">
        <v>6</v>
      </c>
      <c r="C55" s="25" t="s">
        <v>23</v>
      </c>
      <c r="D55" s="16">
        <v>10</v>
      </c>
      <c r="E55" s="16">
        <f>652+77</f>
        <v>729</v>
      </c>
      <c r="F55" s="16">
        <f>781+90</f>
        <v>871</v>
      </c>
      <c r="G55" s="11">
        <f>E55-F55</f>
        <v>-142</v>
      </c>
    </row>
    <row r="56" spans="1:7" ht="16.5">
      <c r="A56">
        <f t="shared" si="4"/>
        <v>56</v>
      </c>
      <c r="B56" s="10" t="s">
        <v>11</v>
      </c>
      <c r="C56" s="25" t="s">
        <v>13</v>
      </c>
      <c r="D56" s="16">
        <v>10</v>
      </c>
      <c r="E56" s="16">
        <f>660+71</f>
        <v>731</v>
      </c>
      <c r="F56" s="16">
        <v>899</v>
      </c>
      <c r="G56" s="11">
        <f>E56-F56</f>
        <v>-168</v>
      </c>
    </row>
    <row r="57" spans="2:7" ht="15.75">
      <c r="B57" s="10"/>
      <c r="C57" s="9"/>
      <c r="D57" s="10"/>
      <c r="E57" s="10"/>
      <c r="F57" s="10"/>
      <c r="G57" s="10"/>
    </row>
    <row r="58" spans="2:7" ht="15.75">
      <c r="B58" s="10"/>
      <c r="C58" s="9"/>
      <c r="D58" s="10"/>
      <c r="E58" s="10"/>
      <c r="F58" s="10"/>
      <c r="G58" s="11"/>
    </row>
    <row r="59" spans="2:7" ht="15.75">
      <c r="B59" s="10"/>
      <c r="C59" s="9"/>
      <c r="D59" s="10"/>
      <c r="E59" s="10"/>
      <c r="F59" s="10"/>
      <c r="G59" s="11"/>
    </row>
  </sheetData>
  <printOptions gridLines="1" horizontalCentered="1"/>
  <pageMargins left="0.7874015748031497" right="0.7874015748031497" top="0.45" bottom="0.65" header="0.08" footer="0.59"/>
  <pageSetup horizontalDpi="300" verticalDpi="300" orientation="portrait" paperSize="9" scale="8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11.00390625" defaultRowHeight="15.75"/>
  <cols>
    <col min="1" max="1" width="3.25390625" style="16" customWidth="1"/>
    <col min="2" max="2" width="5.25390625" style="1" customWidth="1"/>
    <col min="3" max="3" width="18.125" style="0" customWidth="1"/>
    <col min="4" max="4" width="6.75390625" style="0" customWidth="1"/>
    <col min="5" max="5" width="5.50390625" style="0" customWidth="1"/>
    <col min="6" max="6" width="5.00390625" style="0" customWidth="1"/>
    <col min="7" max="7" width="7.875" style="0" customWidth="1"/>
    <col min="8" max="8" width="8.125" style="0" customWidth="1"/>
    <col min="9" max="9" width="9.00390625" style="0" customWidth="1"/>
    <col min="10" max="10" width="8.875" style="0" customWidth="1"/>
    <col min="11" max="11" width="6.125" style="0" customWidth="1"/>
    <col min="12" max="12" width="4.125" style="0" bestFit="1" customWidth="1"/>
  </cols>
  <sheetData>
    <row r="1" spans="1:12" ht="25.5" customHeight="1">
      <c r="A1" s="4" t="s">
        <v>25</v>
      </c>
      <c r="B1" s="4" t="s">
        <v>0</v>
      </c>
      <c r="C1" s="3" t="s">
        <v>65</v>
      </c>
      <c r="D1" s="8" t="s">
        <v>1</v>
      </c>
      <c r="E1" s="8" t="s">
        <v>27</v>
      </c>
      <c r="F1" s="8" t="s">
        <v>2</v>
      </c>
      <c r="G1" s="8" t="s">
        <v>3</v>
      </c>
      <c r="H1" s="5" t="s">
        <v>4</v>
      </c>
      <c r="I1" s="15" t="s">
        <v>5</v>
      </c>
      <c r="J1" s="5" t="s">
        <v>32</v>
      </c>
      <c r="K1" s="15" t="s">
        <v>33</v>
      </c>
      <c r="L1" s="5"/>
    </row>
    <row r="2" spans="1:12" ht="15.75">
      <c r="A2" s="16">
        <v>1</v>
      </c>
      <c r="B2" s="10" t="s">
        <v>6</v>
      </c>
      <c r="C2" s="23" t="s">
        <v>59</v>
      </c>
      <c r="D2" s="18">
        <f>E2+F2</f>
        <v>20</v>
      </c>
      <c r="E2" s="16">
        <v>10</v>
      </c>
      <c r="F2" s="19">
        <v>10</v>
      </c>
      <c r="G2" s="20">
        <v>0</v>
      </c>
      <c r="H2" s="16">
        <v>930</v>
      </c>
      <c r="I2" s="16">
        <f>670+67</f>
        <v>737</v>
      </c>
      <c r="J2" s="12">
        <f>H2/E2</f>
        <v>93</v>
      </c>
      <c r="K2" s="12">
        <f>I2/E2</f>
        <v>73.7</v>
      </c>
      <c r="L2" s="11">
        <f>H2-I2</f>
        <v>193</v>
      </c>
    </row>
    <row r="3" spans="1:12" ht="15.75">
      <c r="A3" s="16">
        <f>A2+1</f>
        <v>2</v>
      </c>
      <c r="B3" s="10" t="s">
        <v>15</v>
      </c>
      <c r="C3" s="23" t="s">
        <v>44</v>
      </c>
      <c r="D3" s="18">
        <f>E3+F3</f>
        <v>19</v>
      </c>
      <c r="E3" s="16">
        <v>10</v>
      </c>
      <c r="F3" s="19">
        <v>9</v>
      </c>
      <c r="G3" s="20">
        <v>1</v>
      </c>
      <c r="H3" s="16">
        <f>878+76</f>
        <v>954</v>
      </c>
      <c r="I3" s="16">
        <v>778</v>
      </c>
      <c r="J3" s="12">
        <f>H3/E3</f>
        <v>95.4</v>
      </c>
      <c r="K3" s="12">
        <f>I3/E3</f>
        <v>77.8</v>
      </c>
      <c r="L3" s="11">
        <f>H3-I3</f>
        <v>176</v>
      </c>
    </row>
    <row r="4" spans="1:12" ht="15.75">
      <c r="A4" s="16">
        <f aca="true" t="shared" si="0" ref="A4:A19">A3+1</f>
        <v>3</v>
      </c>
      <c r="B4" s="10" t="s">
        <v>11</v>
      </c>
      <c r="C4" s="23" t="s">
        <v>52</v>
      </c>
      <c r="D4" s="18">
        <f>E4+F4</f>
        <v>18</v>
      </c>
      <c r="E4" s="16">
        <v>10</v>
      </c>
      <c r="F4" s="19">
        <v>8</v>
      </c>
      <c r="G4" s="20">
        <v>2</v>
      </c>
      <c r="H4" s="16">
        <f>878+93</f>
        <v>971</v>
      </c>
      <c r="I4" s="16">
        <f>774+76</f>
        <v>850</v>
      </c>
      <c r="J4" s="12">
        <f>H4/E4</f>
        <v>97.1</v>
      </c>
      <c r="K4" s="12">
        <f>I4/E4</f>
        <v>85</v>
      </c>
      <c r="L4" s="11">
        <f>H4-I4</f>
        <v>121</v>
      </c>
    </row>
    <row r="5" spans="1:12" ht="15.75">
      <c r="A5" s="16">
        <f t="shared" si="0"/>
        <v>4</v>
      </c>
      <c r="B5" s="10" t="s">
        <v>11</v>
      </c>
      <c r="C5" s="17" t="s">
        <v>66</v>
      </c>
      <c r="D5" s="18">
        <f>E5+F5</f>
        <v>18</v>
      </c>
      <c r="E5" s="16">
        <v>10</v>
      </c>
      <c r="F5" s="19">
        <v>8</v>
      </c>
      <c r="G5" s="20">
        <v>2</v>
      </c>
      <c r="H5" s="16">
        <f>781+99</f>
        <v>880</v>
      </c>
      <c r="I5" s="16">
        <f>709+71</f>
        <v>780</v>
      </c>
      <c r="J5" s="12">
        <f>H5/E5</f>
        <v>88</v>
      </c>
      <c r="K5" s="12">
        <f>I5/E5</f>
        <v>78</v>
      </c>
      <c r="L5" s="11">
        <f>H5-I5</f>
        <v>100</v>
      </c>
    </row>
    <row r="6" spans="1:12" ht="15.75">
      <c r="A6" s="16">
        <f t="shared" si="0"/>
        <v>5</v>
      </c>
      <c r="B6" s="10" t="s">
        <v>20</v>
      </c>
      <c r="C6" s="23" t="s">
        <v>16</v>
      </c>
      <c r="D6" s="18">
        <f>E6+F6</f>
        <v>18</v>
      </c>
      <c r="E6" s="16">
        <v>10</v>
      </c>
      <c r="F6" s="19">
        <v>8</v>
      </c>
      <c r="G6" s="20">
        <v>2</v>
      </c>
      <c r="H6" s="16">
        <v>780</v>
      </c>
      <c r="I6" s="16">
        <v>685</v>
      </c>
      <c r="J6" s="12">
        <f>H6/E6</f>
        <v>78</v>
      </c>
      <c r="K6" s="12">
        <f>I6/E6</f>
        <v>68.5</v>
      </c>
      <c r="L6" s="11">
        <f>H6-I6</f>
        <v>95</v>
      </c>
    </row>
    <row r="7" spans="1:12" ht="15.75">
      <c r="A7" s="16">
        <f t="shared" si="0"/>
        <v>6</v>
      </c>
      <c r="B7" s="10" t="s">
        <v>20</v>
      </c>
      <c r="C7" s="17" t="s">
        <v>29</v>
      </c>
      <c r="D7" s="18">
        <f>E7+F7</f>
        <v>17</v>
      </c>
      <c r="E7" s="16">
        <v>10</v>
      </c>
      <c r="F7" s="19">
        <v>7</v>
      </c>
      <c r="G7" s="20">
        <v>3</v>
      </c>
      <c r="H7" s="16">
        <v>809</v>
      </c>
      <c r="I7" s="16">
        <f>636+93</f>
        <v>729</v>
      </c>
      <c r="J7" s="12">
        <f>H7/E7</f>
        <v>80.9</v>
      </c>
      <c r="K7" s="12">
        <f>I7/E7</f>
        <v>72.9</v>
      </c>
      <c r="L7" s="11">
        <f>H7-I7</f>
        <v>80</v>
      </c>
    </row>
    <row r="8" spans="1:12" ht="15.75">
      <c r="A8" s="16">
        <f t="shared" si="0"/>
        <v>7</v>
      </c>
      <c r="B8" s="10" t="s">
        <v>15</v>
      </c>
      <c r="C8" s="17" t="s">
        <v>46</v>
      </c>
      <c r="D8" s="18">
        <f>E8+F8</f>
        <v>17</v>
      </c>
      <c r="E8" s="16">
        <v>10</v>
      </c>
      <c r="F8" s="19">
        <v>7</v>
      </c>
      <c r="G8" s="20">
        <v>3</v>
      </c>
      <c r="H8" s="16">
        <f>733+96</f>
        <v>829</v>
      </c>
      <c r="I8" s="16">
        <f>671+87</f>
        <v>758</v>
      </c>
      <c r="J8" s="12">
        <f>H8/E8</f>
        <v>82.9</v>
      </c>
      <c r="K8" s="12">
        <f>I8/E8</f>
        <v>75.8</v>
      </c>
      <c r="L8" s="11">
        <f>H8-I8</f>
        <v>71</v>
      </c>
    </row>
    <row r="9" spans="1:12" ht="15.75">
      <c r="A9" s="16">
        <f t="shared" si="0"/>
        <v>8</v>
      </c>
      <c r="B9" s="10" t="s">
        <v>20</v>
      </c>
      <c r="C9" s="17" t="s">
        <v>34</v>
      </c>
      <c r="D9" s="18">
        <f>E9+F9</f>
        <v>17</v>
      </c>
      <c r="E9" s="16">
        <v>10</v>
      </c>
      <c r="F9" s="19">
        <v>7</v>
      </c>
      <c r="G9" s="20">
        <v>3</v>
      </c>
      <c r="H9" s="16">
        <f>741+67</f>
        <v>808</v>
      </c>
      <c r="I9" s="16">
        <v>740</v>
      </c>
      <c r="J9" s="12">
        <f>H9/E9</f>
        <v>80.8</v>
      </c>
      <c r="K9" s="12">
        <f>I9/E9</f>
        <v>74</v>
      </c>
      <c r="L9" s="11">
        <f>H9-I9</f>
        <v>68</v>
      </c>
    </row>
    <row r="10" spans="1:12" ht="15.75">
      <c r="A10" s="16">
        <f t="shared" si="0"/>
        <v>9</v>
      </c>
      <c r="B10" s="10" t="s">
        <v>6</v>
      </c>
      <c r="C10" s="21" t="s">
        <v>7</v>
      </c>
      <c r="D10" s="18">
        <f>E10+F10</f>
        <v>17</v>
      </c>
      <c r="E10" s="16">
        <v>10</v>
      </c>
      <c r="F10" s="19">
        <v>7</v>
      </c>
      <c r="G10" s="20">
        <v>3</v>
      </c>
      <c r="H10" s="16">
        <f>756+98</f>
        <v>854</v>
      </c>
      <c r="I10" s="16">
        <f>682+108</f>
        <v>790</v>
      </c>
      <c r="J10" s="12">
        <f>H10/E10</f>
        <v>85.4</v>
      </c>
      <c r="K10" s="12">
        <f>I10/E10</f>
        <v>79</v>
      </c>
      <c r="L10" s="11">
        <f>H10-I10</f>
        <v>64</v>
      </c>
    </row>
    <row r="11" spans="1:12" ht="15.75">
      <c r="A11" s="16">
        <f t="shared" si="0"/>
        <v>10</v>
      </c>
      <c r="B11" s="10" t="s">
        <v>20</v>
      </c>
      <c r="C11" s="17" t="s">
        <v>28</v>
      </c>
      <c r="D11" s="18">
        <f>E11+F11</f>
        <v>17</v>
      </c>
      <c r="E11" s="16">
        <v>10</v>
      </c>
      <c r="F11" s="19">
        <v>7</v>
      </c>
      <c r="G11" s="20">
        <v>3</v>
      </c>
      <c r="H11" s="16">
        <f>798+93</f>
        <v>891</v>
      </c>
      <c r="I11" s="16">
        <v>832</v>
      </c>
      <c r="J11" s="12">
        <f>H11/E11</f>
        <v>89.1</v>
      </c>
      <c r="K11" s="12">
        <f>I11/E11</f>
        <v>83.2</v>
      </c>
      <c r="L11" s="11">
        <f>H11-I11</f>
        <v>59</v>
      </c>
    </row>
    <row r="12" spans="1:12" ht="15.75">
      <c r="A12" s="16">
        <f t="shared" si="0"/>
        <v>11</v>
      </c>
      <c r="B12" s="10" t="s">
        <v>15</v>
      </c>
      <c r="C12" s="17" t="s">
        <v>47</v>
      </c>
      <c r="D12" s="18">
        <f>E12+F12</f>
        <v>17</v>
      </c>
      <c r="E12" s="16">
        <v>10</v>
      </c>
      <c r="F12" s="19">
        <v>7</v>
      </c>
      <c r="G12" s="20">
        <v>3</v>
      </c>
      <c r="H12" s="16">
        <f>745+65</f>
        <v>810</v>
      </c>
      <c r="I12" s="16">
        <f>681+78</f>
        <v>759</v>
      </c>
      <c r="J12" s="12">
        <f>H12/E12</f>
        <v>81</v>
      </c>
      <c r="K12" s="12">
        <f>I12/E12</f>
        <v>75.9</v>
      </c>
      <c r="L12" s="11">
        <f>H12-I12</f>
        <v>51</v>
      </c>
    </row>
    <row r="13" spans="1:12" ht="15.75">
      <c r="A13" s="16">
        <f t="shared" si="0"/>
        <v>12</v>
      </c>
      <c r="B13" s="10" t="s">
        <v>15</v>
      </c>
      <c r="C13" s="17" t="s">
        <v>45</v>
      </c>
      <c r="D13" s="18">
        <f>E13+F13</f>
        <v>17</v>
      </c>
      <c r="E13" s="16">
        <v>10</v>
      </c>
      <c r="F13" s="19">
        <v>7</v>
      </c>
      <c r="G13" s="20">
        <v>3</v>
      </c>
      <c r="H13" s="16">
        <f>692+81</f>
        <v>773</v>
      </c>
      <c r="I13" s="16">
        <f>648+75</f>
        <v>723</v>
      </c>
      <c r="J13" s="12">
        <f>H13/E13</f>
        <v>77.3</v>
      </c>
      <c r="K13" s="12">
        <f>I13/E13</f>
        <v>72.3</v>
      </c>
      <c r="L13" s="11">
        <f>H13-I13</f>
        <v>50</v>
      </c>
    </row>
    <row r="14" spans="1:12" ht="15.75">
      <c r="A14" s="16">
        <f t="shared" si="0"/>
        <v>13</v>
      </c>
      <c r="B14" s="10" t="s">
        <v>20</v>
      </c>
      <c r="C14" s="21" t="s">
        <v>35</v>
      </c>
      <c r="D14" s="18">
        <f>E14+F14</f>
        <v>17</v>
      </c>
      <c r="E14" s="16">
        <v>10</v>
      </c>
      <c r="F14" s="19">
        <v>7</v>
      </c>
      <c r="G14" s="20">
        <v>3</v>
      </c>
      <c r="H14" s="16">
        <f>667+105</f>
        <v>772</v>
      </c>
      <c r="I14" s="16">
        <f>627+99</f>
        <v>726</v>
      </c>
      <c r="J14" s="12">
        <f>H14/E14</f>
        <v>77.2</v>
      </c>
      <c r="K14" s="12">
        <f>I14/E14</f>
        <v>72.6</v>
      </c>
      <c r="L14" s="11">
        <f>H14-I14</f>
        <v>46</v>
      </c>
    </row>
    <row r="15" spans="1:12" ht="15.75">
      <c r="A15" s="16">
        <f t="shared" si="0"/>
        <v>14</v>
      </c>
      <c r="B15" s="10" t="s">
        <v>6</v>
      </c>
      <c r="C15" s="17" t="s">
        <v>60</v>
      </c>
      <c r="D15" s="18">
        <f>E15+F15</f>
        <v>17</v>
      </c>
      <c r="E15" s="16">
        <v>10</v>
      </c>
      <c r="F15" s="19">
        <v>7</v>
      </c>
      <c r="G15" s="20">
        <v>3</v>
      </c>
      <c r="H15" s="16">
        <f>635+76</f>
        <v>711</v>
      </c>
      <c r="I15" s="16">
        <f>604+62</f>
        <v>666</v>
      </c>
      <c r="J15" s="12">
        <f>H15/E15</f>
        <v>71.1</v>
      </c>
      <c r="K15" s="12">
        <f>I15/E15</f>
        <v>66.6</v>
      </c>
      <c r="L15" s="11">
        <f>H15-I15</f>
        <v>45</v>
      </c>
    </row>
    <row r="16" spans="1:12" ht="15.75">
      <c r="A16" s="16">
        <f t="shared" si="0"/>
        <v>15</v>
      </c>
      <c r="B16" s="10" t="s">
        <v>6</v>
      </c>
      <c r="C16" s="17" t="s">
        <v>8</v>
      </c>
      <c r="D16" s="18">
        <f>E16+F16</f>
        <v>17</v>
      </c>
      <c r="E16" s="16">
        <v>10</v>
      </c>
      <c r="F16" s="19">
        <v>7</v>
      </c>
      <c r="G16" s="20">
        <v>3</v>
      </c>
      <c r="H16" s="16">
        <f>737+73</f>
        <v>810</v>
      </c>
      <c r="I16" s="16">
        <v>768</v>
      </c>
      <c r="J16" s="12">
        <f>H16/E16</f>
        <v>81</v>
      </c>
      <c r="K16" s="12">
        <f>I16/E16</f>
        <v>76.8</v>
      </c>
      <c r="L16" s="11">
        <f>H16-I16</f>
        <v>42</v>
      </c>
    </row>
    <row r="17" spans="1:12" ht="15.75">
      <c r="A17" s="16">
        <f t="shared" si="0"/>
        <v>16</v>
      </c>
      <c r="B17" s="10" t="s">
        <v>15</v>
      </c>
      <c r="C17" s="17" t="s">
        <v>69</v>
      </c>
      <c r="D17" s="18">
        <f aca="true" t="shared" si="1" ref="D17:D30">E17+F17</f>
        <v>15</v>
      </c>
      <c r="E17" s="16">
        <v>9</v>
      </c>
      <c r="F17" s="19">
        <v>6</v>
      </c>
      <c r="G17" s="20">
        <v>3</v>
      </c>
      <c r="H17" s="16">
        <f>626+68</f>
        <v>694</v>
      </c>
      <c r="I17" s="16">
        <f>562+73</f>
        <v>635</v>
      </c>
      <c r="J17" s="12">
        <f>H17/E17</f>
        <v>77.11111111111111</v>
      </c>
      <c r="K17" s="12">
        <f>I17/E17</f>
        <v>70.55555555555556</v>
      </c>
      <c r="L17" s="11">
        <f>H17-I17</f>
        <v>59</v>
      </c>
    </row>
    <row r="18" spans="1:12" ht="15.75">
      <c r="A18" s="16">
        <f t="shared" si="0"/>
        <v>17</v>
      </c>
      <c r="B18" s="10" t="s">
        <v>11</v>
      </c>
      <c r="C18" s="17" t="s">
        <v>55</v>
      </c>
      <c r="D18" s="18">
        <f t="shared" si="1"/>
        <v>15</v>
      </c>
      <c r="E18" s="16">
        <v>9</v>
      </c>
      <c r="F18" s="19">
        <v>6</v>
      </c>
      <c r="G18" s="20">
        <v>3</v>
      </c>
      <c r="H18" s="16">
        <f>648+71</f>
        <v>719</v>
      </c>
      <c r="I18" s="16">
        <f>646+68</f>
        <v>714</v>
      </c>
      <c r="J18" s="12">
        <f aca="true" t="shared" si="2" ref="J18:J29">H18/E18</f>
        <v>79.88888888888889</v>
      </c>
      <c r="K18" s="12">
        <f aca="true" t="shared" si="3" ref="K18:K29">I18/E18</f>
        <v>79.33333333333333</v>
      </c>
      <c r="L18" s="11">
        <f>H18-I18</f>
        <v>5</v>
      </c>
    </row>
    <row r="19" spans="1:12" ht="15.75">
      <c r="A19" s="16">
        <f t="shared" si="0"/>
        <v>18</v>
      </c>
      <c r="B19" s="10" t="s">
        <v>6</v>
      </c>
      <c r="C19" s="17" t="s">
        <v>21</v>
      </c>
      <c r="D19" s="18">
        <f t="shared" si="1"/>
        <v>16</v>
      </c>
      <c r="E19" s="16">
        <v>10</v>
      </c>
      <c r="F19" s="19">
        <v>6</v>
      </c>
      <c r="G19" s="20">
        <v>4</v>
      </c>
      <c r="H19" s="16">
        <f>762+81</f>
        <v>843</v>
      </c>
      <c r="I19" s="16">
        <f>712+83</f>
        <v>795</v>
      </c>
      <c r="J19" s="12">
        <f t="shared" si="2"/>
        <v>84.3</v>
      </c>
      <c r="K19" s="12">
        <f t="shared" si="3"/>
        <v>79.5</v>
      </c>
      <c r="L19" s="11">
        <f>H19-I19</f>
        <v>48</v>
      </c>
    </row>
    <row r="20" spans="1:12" ht="15.75">
      <c r="A20" s="16">
        <f aca="true" t="shared" si="4" ref="A20:A35">A19+1</f>
        <v>19</v>
      </c>
      <c r="B20" s="10" t="s">
        <v>11</v>
      </c>
      <c r="C20" s="17" t="s">
        <v>31</v>
      </c>
      <c r="D20" s="18">
        <f t="shared" si="1"/>
        <v>16</v>
      </c>
      <c r="E20" s="16">
        <v>10</v>
      </c>
      <c r="F20" s="19">
        <v>6</v>
      </c>
      <c r="G20" s="20">
        <v>4</v>
      </c>
      <c r="H20" s="16">
        <f>803+109</f>
        <v>912</v>
      </c>
      <c r="I20" s="16">
        <f>783+81</f>
        <v>864</v>
      </c>
      <c r="J20" s="12">
        <f t="shared" si="2"/>
        <v>91.2</v>
      </c>
      <c r="K20" s="12">
        <f t="shared" si="3"/>
        <v>86.4</v>
      </c>
      <c r="L20" s="11">
        <f>H20-I20</f>
        <v>48</v>
      </c>
    </row>
    <row r="21" spans="1:12" ht="15.75">
      <c r="A21" s="16">
        <f t="shared" si="4"/>
        <v>20</v>
      </c>
      <c r="B21" s="10" t="s">
        <v>6</v>
      </c>
      <c r="C21" s="17" t="s">
        <v>9</v>
      </c>
      <c r="D21" s="18">
        <f t="shared" si="1"/>
        <v>16</v>
      </c>
      <c r="E21" s="16">
        <v>10</v>
      </c>
      <c r="F21" s="19">
        <v>6</v>
      </c>
      <c r="G21" s="20">
        <v>4</v>
      </c>
      <c r="H21" s="16">
        <f>815+83</f>
        <v>898</v>
      </c>
      <c r="I21" s="16">
        <f>784+81</f>
        <v>865</v>
      </c>
      <c r="J21" s="12">
        <f t="shared" si="2"/>
        <v>89.8</v>
      </c>
      <c r="K21" s="12">
        <f t="shared" si="3"/>
        <v>86.5</v>
      </c>
      <c r="L21" s="11">
        <f>H21-I21</f>
        <v>33</v>
      </c>
    </row>
    <row r="22" spans="1:12" ht="15.75">
      <c r="A22" s="16">
        <f t="shared" si="4"/>
        <v>21</v>
      </c>
      <c r="B22" s="10" t="s">
        <v>20</v>
      </c>
      <c r="C22" s="17" t="s">
        <v>37</v>
      </c>
      <c r="D22" s="18">
        <f t="shared" si="1"/>
        <v>16</v>
      </c>
      <c r="E22" s="16">
        <v>10</v>
      </c>
      <c r="F22" s="19">
        <v>6</v>
      </c>
      <c r="G22" s="20">
        <v>4</v>
      </c>
      <c r="H22" s="16">
        <f>722+68</f>
        <v>790</v>
      </c>
      <c r="I22" s="16">
        <f>699+71</f>
        <v>770</v>
      </c>
      <c r="J22" s="12">
        <f t="shared" si="2"/>
        <v>79</v>
      </c>
      <c r="K22" s="12">
        <f t="shared" si="3"/>
        <v>77</v>
      </c>
      <c r="L22" s="11">
        <f>H22-I22</f>
        <v>20</v>
      </c>
    </row>
    <row r="23" spans="1:12" ht="15.75">
      <c r="A23" s="16">
        <f t="shared" si="4"/>
        <v>22</v>
      </c>
      <c r="B23" s="10" t="s">
        <v>11</v>
      </c>
      <c r="C23" s="17" t="s">
        <v>53</v>
      </c>
      <c r="D23" s="18">
        <f t="shared" si="1"/>
        <v>16</v>
      </c>
      <c r="E23" s="16">
        <v>10</v>
      </c>
      <c r="F23" s="19">
        <v>6</v>
      </c>
      <c r="G23" s="20">
        <v>4</v>
      </c>
      <c r="H23" s="16">
        <f>733+73</f>
        <v>806</v>
      </c>
      <c r="I23" s="16">
        <f>709+91</f>
        <v>800</v>
      </c>
      <c r="J23" s="12">
        <f t="shared" si="2"/>
        <v>80.6</v>
      </c>
      <c r="K23" s="12">
        <f t="shared" si="3"/>
        <v>80</v>
      </c>
      <c r="L23" s="11">
        <f>H23-I23</f>
        <v>6</v>
      </c>
    </row>
    <row r="24" spans="1:12" ht="15.75">
      <c r="A24" s="16">
        <f t="shared" si="4"/>
        <v>23</v>
      </c>
      <c r="B24" s="10" t="s">
        <v>11</v>
      </c>
      <c r="C24" s="17" t="s">
        <v>14</v>
      </c>
      <c r="D24" s="18">
        <f t="shared" si="1"/>
        <v>16</v>
      </c>
      <c r="E24" s="16">
        <v>10</v>
      </c>
      <c r="F24" s="19">
        <v>6</v>
      </c>
      <c r="G24" s="20">
        <v>4</v>
      </c>
      <c r="H24" s="16">
        <f>738+76</f>
        <v>814</v>
      </c>
      <c r="I24" s="16">
        <f>716+93</f>
        <v>809</v>
      </c>
      <c r="J24" s="12">
        <f t="shared" si="2"/>
        <v>81.4</v>
      </c>
      <c r="K24" s="12">
        <f t="shared" si="3"/>
        <v>80.9</v>
      </c>
      <c r="L24" s="11">
        <f>H24-I24</f>
        <v>5</v>
      </c>
    </row>
    <row r="25" spans="1:12" ht="15.75">
      <c r="A25" s="16">
        <f t="shared" si="4"/>
        <v>24</v>
      </c>
      <c r="B25" s="10" t="s">
        <v>15</v>
      </c>
      <c r="C25" s="17" t="s">
        <v>49</v>
      </c>
      <c r="D25" s="18">
        <f t="shared" si="1"/>
        <v>16</v>
      </c>
      <c r="E25" s="16">
        <v>10</v>
      </c>
      <c r="F25" s="19">
        <v>6</v>
      </c>
      <c r="G25" s="20">
        <v>4</v>
      </c>
      <c r="H25" s="16">
        <f>722+73</f>
        <v>795</v>
      </c>
      <c r="I25" s="16">
        <f>731+68</f>
        <v>799</v>
      </c>
      <c r="J25" s="12">
        <f t="shared" si="2"/>
        <v>79.5</v>
      </c>
      <c r="K25" s="12">
        <f t="shared" si="3"/>
        <v>79.9</v>
      </c>
      <c r="L25" s="11">
        <f>H25-I25</f>
        <v>-4</v>
      </c>
    </row>
    <row r="26" spans="1:12" ht="15.75">
      <c r="A26" s="16">
        <f t="shared" si="4"/>
        <v>25</v>
      </c>
      <c r="B26" s="10" t="s">
        <v>15</v>
      </c>
      <c r="C26" s="17" t="s">
        <v>68</v>
      </c>
      <c r="D26" s="18">
        <f t="shared" si="1"/>
        <v>16</v>
      </c>
      <c r="E26" s="16">
        <v>10</v>
      </c>
      <c r="F26" s="19">
        <v>6</v>
      </c>
      <c r="G26" s="20">
        <v>4</v>
      </c>
      <c r="H26" s="16">
        <f>742+89</f>
        <v>831</v>
      </c>
      <c r="I26" s="16">
        <f>776+81</f>
        <v>857</v>
      </c>
      <c r="J26" s="12">
        <f t="shared" si="2"/>
        <v>83.1</v>
      </c>
      <c r="K26" s="12">
        <f t="shared" si="3"/>
        <v>85.7</v>
      </c>
      <c r="L26" s="11">
        <f>H26-I26</f>
        <v>-26</v>
      </c>
    </row>
    <row r="27" spans="1:12" ht="15.75">
      <c r="A27" s="16">
        <f t="shared" si="4"/>
        <v>26</v>
      </c>
      <c r="B27" s="10" t="s">
        <v>20</v>
      </c>
      <c r="C27" s="17" t="s">
        <v>36</v>
      </c>
      <c r="D27" s="18">
        <f t="shared" si="1"/>
        <v>14</v>
      </c>
      <c r="E27" s="16">
        <v>9</v>
      </c>
      <c r="F27" s="19">
        <v>5</v>
      </c>
      <c r="G27" s="20">
        <v>4</v>
      </c>
      <c r="H27" s="16">
        <v>722</v>
      </c>
      <c r="I27" s="16">
        <f>651+95</f>
        <v>746</v>
      </c>
      <c r="J27" s="12">
        <f t="shared" si="2"/>
        <v>80.22222222222223</v>
      </c>
      <c r="K27" s="12">
        <f t="shared" si="3"/>
        <v>82.88888888888889</v>
      </c>
      <c r="L27" s="11">
        <f>H27-I27</f>
        <v>-24</v>
      </c>
    </row>
    <row r="28" spans="1:12" ht="15.75">
      <c r="A28" s="16">
        <f t="shared" si="4"/>
        <v>27</v>
      </c>
      <c r="B28" s="10" t="s">
        <v>11</v>
      </c>
      <c r="C28" s="17" t="s">
        <v>12</v>
      </c>
      <c r="D28" s="18">
        <f t="shared" si="1"/>
        <v>15</v>
      </c>
      <c r="E28" s="16">
        <v>10</v>
      </c>
      <c r="F28" s="19">
        <v>5</v>
      </c>
      <c r="G28" s="20">
        <v>5</v>
      </c>
      <c r="H28" s="16">
        <f>812+91</f>
        <v>903</v>
      </c>
      <c r="I28" s="16">
        <f>783+73</f>
        <v>856</v>
      </c>
      <c r="J28" s="12">
        <f t="shared" si="2"/>
        <v>90.3</v>
      </c>
      <c r="K28" s="12">
        <f t="shared" si="3"/>
        <v>85.6</v>
      </c>
      <c r="L28" s="11">
        <f>H28-I28</f>
        <v>47</v>
      </c>
    </row>
    <row r="29" spans="1:12" ht="16.5" thickBot="1">
      <c r="A29" s="26">
        <f t="shared" si="4"/>
        <v>28</v>
      </c>
      <c r="B29" s="10" t="s">
        <v>11</v>
      </c>
      <c r="C29" s="17" t="s">
        <v>56</v>
      </c>
      <c r="D29" s="18">
        <f t="shared" si="1"/>
        <v>15</v>
      </c>
      <c r="E29" s="16">
        <v>10</v>
      </c>
      <c r="F29" s="19">
        <v>5</v>
      </c>
      <c r="G29" s="20">
        <v>5</v>
      </c>
      <c r="H29" s="16">
        <f>696+76</f>
        <v>772</v>
      </c>
      <c r="I29" s="16">
        <f>706+73</f>
        <v>779</v>
      </c>
      <c r="J29" s="12">
        <f t="shared" si="2"/>
        <v>77.2</v>
      </c>
      <c r="K29" s="12">
        <f t="shared" si="3"/>
        <v>77.9</v>
      </c>
      <c r="L29" s="11">
        <f>H29-I29</f>
        <v>-7</v>
      </c>
    </row>
    <row r="30" spans="1:12" ht="16.5" thickTop="1">
      <c r="A30" s="16">
        <f t="shared" si="4"/>
        <v>29</v>
      </c>
      <c r="B30" s="10" t="s">
        <v>6</v>
      </c>
      <c r="C30" s="17" t="s">
        <v>62</v>
      </c>
      <c r="D30" s="18">
        <f t="shared" si="1"/>
        <v>15</v>
      </c>
      <c r="E30" s="16">
        <v>10</v>
      </c>
      <c r="F30" s="19">
        <v>5</v>
      </c>
      <c r="G30" s="20">
        <v>5</v>
      </c>
      <c r="H30" s="16">
        <f>607+67</f>
        <v>674</v>
      </c>
      <c r="I30" s="16">
        <v>689</v>
      </c>
      <c r="J30" s="12">
        <f>H30/E30</f>
        <v>67.4</v>
      </c>
      <c r="K30" s="12">
        <f>I30/E30</f>
        <v>68.9</v>
      </c>
      <c r="L30" s="11">
        <f>H30-I30</f>
        <v>-15</v>
      </c>
    </row>
    <row r="31" spans="1:12" ht="15.75">
      <c r="A31" s="16">
        <f t="shared" si="4"/>
        <v>30</v>
      </c>
      <c r="B31" s="10" t="s">
        <v>15</v>
      </c>
      <c r="C31" s="17" t="s">
        <v>48</v>
      </c>
      <c r="D31" s="18">
        <f>E31+F31</f>
        <v>15</v>
      </c>
      <c r="E31" s="16">
        <v>10</v>
      </c>
      <c r="F31" s="19">
        <v>5</v>
      </c>
      <c r="G31" s="20">
        <v>5</v>
      </c>
      <c r="H31" s="16">
        <f>676+87</f>
        <v>763</v>
      </c>
      <c r="I31" s="16">
        <f>687+96</f>
        <v>783</v>
      </c>
      <c r="J31" s="12">
        <f>H31/E31</f>
        <v>76.3</v>
      </c>
      <c r="K31" s="12">
        <f>I31/E31</f>
        <v>78.3</v>
      </c>
      <c r="L31" s="11">
        <f aca="true" t="shared" si="5" ref="L31:L46">H31-I31</f>
        <v>-20</v>
      </c>
    </row>
    <row r="32" spans="1:12" ht="15.75">
      <c r="A32" s="16">
        <f t="shared" si="4"/>
        <v>31</v>
      </c>
      <c r="B32" s="10" t="s">
        <v>20</v>
      </c>
      <c r="C32" s="17" t="s">
        <v>43</v>
      </c>
      <c r="D32" s="18">
        <f>E32+F32</f>
        <v>13</v>
      </c>
      <c r="E32" s="16">
        <v>9</v>
      </c>
      <c r="F32" s="19">
        <v>4</v>
      </c>
      <c r="G32" s="20">
        <v>5</v>
      </c>
      <c r="H32" s="16">
        <f>645+63</f>
        <v>708</v>
      </c>
      <c r="I32" s="16">
        <f>588+67</f>
        <v>655</v>
      </c>
      <c r="J32" s="12">
        <f>H32/E32</f>
        <v>78.66666666666667</v>
      </c>
      <c r="K32" s="12">
        <f>I32/E32</f>
        <v>72.77777777777777</v>
      </c>
      <c r="L32" s="11">
        <f>H32-I32</f>
        <v>53</v>
      </c>
    </row>
    <row r="33" spans="1:12" ht="15.75">
      <c r="A33" s="16">
        <f t="shared" si="4"/>
        <v>32</v>
      </c>
      <c r="B33" s="10" t="s">
        <v>11</v>
      </c>
      <c r="C33" s="17" t="s">
        <v>57</v>
      </c>
      <c r="D33" s="18">
        <f aca="true" t="shared" si="6" ref="D33:D45">E33+F33</f>
        <v>13</v>
      </c>
      <c r="E33" s="16">
        <v>9</v>
      </c>
      <c r="F33" s="19">
        <v>4</v>
      </c>
      <c r="G33" s="20">
        <v>5</v>
      </c>
      <c r="H33" s="16">
        <f>709+91</f>
        <v>800</v>
      </c>
      <c r="I33" s="16">
        <f>683+99</f>
        <v>782</v>
      </c>
      <c r="J33" s="12">
        <f aca="true" t="shared" si="7" ref="J33:J45">H33/E33</f>
        <v>88.88888888888889</v>
      </c>
      <c r="K33" s="12">
        <f aca="true" t="shared" si="8" ref="K33:K45">I33/E33</f>
        <v>86.88888888888889</v>
      </c>
      <c r="L33" s="11">
        <f>H33-I33</f>
        <v>18</v>
      </c>
    </row>
    <row r="34" spans="1:12" ht="15.75">
      <c r="A34" s="16">
        <f t="shared" si="4"/>
        <v>33</v>
      </c>
      <c r="B34" s="10" t="s">
        <v>15</v>
      </c>
      <c r="C34" s="17" t="s">
        <v>51</v>
      </c>
      <c r="D34" s="18">
        <f t="shared" si="6"/>
        <v>13</v>
      </c>
      <c r="E34" s="16">
        <v>9</v>
      </c>
      <c r="F34" s="19">
        <v>4</v>
      </c>
      <c r="G34" s="20">
        <v>5</v>
      </c>
      <c r="H34" s="16">
        <f>584+78</f>
        <v>662</v>
      </c>
      <c r="I34" s="16">
        <f>625+65</f>
        <v>690</v>
      </c>
      <c r="J34" s="12">
        <f t="shared" si="7"/>
        <v>73.55555555555556</v>
      </c>
      <c r="K34" s="12">
        <f t="shared" si="8"/>
        <v>76.66666666666667</v>
      </c>
      <c r="L34" s="11">
        <f>H34-I34</f>
        <v>-28</v>
      </c>
    </row>
    <row r="35" spans="1:12" ht="15.75">
      <c r="A35" s="16">
        <f t="shared" si="4"/>
        <v>34</v>
      </c>
      <c r="B35" s="10" t="s">
        <v>11</v>
      </c>
      <c r="C35" s="22" t="s">
        <v>26</v>
      </c>
      <c r="D35" s="18">
        <f t="shared" si="6"/>
        <v>14</v>
      </c>
      <c r="E35" s="16">
        <v>10</v>
      </c>
      <c r="F35" s="19">
        <v>4</v>
      </c>
      <c r="G35" s="20">
        <v>6</v>
      </c>
      <c r="H35" s="16">
        <f>818+99</f>
        <v>917</v>
      </c>
      <c r="I35" s="16">
        <f>836+91</f>
        <v>927</v>
      </c>
      <c r="J35" s="12">
        <f t="shared" si="7"/>
        <v>91.7</v>
      </c>
      <c r="K35" s="12">
        <f t="shared" si="8"/>
        <v>92.7</v>
      </c>
      <c r="L35" s="11">
        <f>H35-I35</f>
        <v>-10</v>
      </c>
    </row>
    <row r="36" spans="1:12" ht="15.75">
      <c r="A36" s="16">
        <f aca="true" t="shared" si="9" ref="A36:A51">A35+1</f>
        <v>35</v>
      </c>
      <c r="B36" s="10" t="s">
        <v>6</v>
      </c>
      <c r="C36" s="17" t="s">
        <v>30</v>
      </c>
      <c r="D36" s="18">
        <f t="shared" si="6"/>
        <v>14</v>
      </c>
      <c r="E36" s="16">
        <v>10</v>
      </c>
      <c r="F36" s="19">
        <v>4</v>
      </c>
      <c r="G36" s="20">
        <v>6</v>
      </c>
      <c r="H36" s="16">
        <f>698+90</f>
        <v>788</v>
      </c>
      <c r="I36" s="16">
        <f>728+77</f>
        <v>805</v>
      </c>
      <c r="J36" s="12">
        <f t="shared" si="7"/>
        <v>78.8</v>
      </c>
      <c r="K36" s="12">
        <f t="shared" si="8"/>
        <v>80.5</v>
      </c>
      <c r="L36" s="11">
        <f>H36-I36</f>
        <v>-17</v>
      </c>
    </row>
    <row r="37" spans="1:12" ht="15.75">
      <c r="A37" s="16">
        <f t="shared" si="9"/>
        <v>36</v>
      </c>
      <c r="B37" s="10" t="s">
        <v>20</v>
      </c>
      <c r="C37" s="22" t="s">
        <v>39</v>
      </c>
      <c r="D37" s="18">
        <f t="shared" si="6"/>
        <v>14</v>
      </c>
      <c r="E37" s="16">
        <v>10</v>
      </c>
      <c r="F37" s="19">
        <v>4</v>
      </c>
      <c r="G37" s="20">
        <v>6</v>
      </c>
      <c r="H37" s="16">
        <f>703+88</f>
        <v>791</v>
      </c>
      <c r="I37" s="16">
        <v>811</v>
      </c>
      <c r="J37" s="12">
        <f t="shared" si="7"/>
        <v>79.1</v>
      </c>
      <c r="K37" s="12">
        <f t="shared" si="8"/>
        <v>81.1</v>
      </c>
      <c r="L37" s="11">
        <f t="shared" si="5"/>
        <v>-20</v>
      </c>
    </row>
    <row r="38" spans="1:12" ht="15.75">
      <c r="A38" s="16">
        <f t="shared" si="9"/>
        <v>37</v>
      </c>
      <c r="B38" s="10" t="s">
        <v>6</v>
      </c>
      <c r="C38" s="17" t="s">
        <v>22</v>
      </c>
      <c r="D38" s="18">
        <f t="shared" si="6"/>
        <v>14</v>
      </c>
      <c r="E38" s="16">
        <v>10</v>
      </c>
      <c r="F38" s="19">
        <v>4</v>
      </c>
      <c r="G38" s="20">
        <v>6</v>
      </c>
      <c r="H38" s="16">
        <f>712+69</f>
        <v>781</v>
      </c>
      <c r="I38" s="16">
        <f>739+71</f>
        <v>810</v>
      </c>
      <c r="J38" s="12">
        <f t="shared" si="7"/>
        <v>78.1</v>
      </c>
      <c r="K38" s="12">
        <f t="shared" si="8"/>
        <v>81</v>
      </c>
      <c r="L38" s="11">
        <f t="shared" si="5"/>
        <v>-29</v>
      </c>
    </row>
    <row r="39" spans="1:12" ht="15.75">
      <c r="A39" s="16">
        <f t="shared" si="9"/>
        <v>38</v>
      </c>
      <c r="B39" s="10" t="s">
        <v>20</v>
      </c>
      <c r="C39" s="17" t="s">
        <v>38</v>
      </c>
      <c r="D39" s="18">
        <f t="shared" si="6"/>
        <v>14</v>
      </c>
      <c r="E39" s="16">
        <v>10</v>
      </c>
      <c r="F39" s="19">
        <v>4</v>
      </c>
      <c r="G39" s="20">
        <v>6</v>
      </c>
      <c r="H39" s="16">
        <v>832</v>
      </c>
      <c r="I39" s="16">
        <f>781+88</f>
        <v>869</v>
      </c>
      <c r="J39" s="12">
        <f t="shared" si="7"/>
        <v>83.2</v>
      </c>
      <c r="K39" s="12">
        <f t="shared" si="8"/>
        <v>86.9</v>
      </c>
      <c r="L39" s="11">
        <f t="shared" si="5"/>
        <v>-37</v>
      </c>
    </row>
    <row r="40" spans="1:12" ht="15.75">
      <c r="A40" s="16">
        <f t="shared" si="9"/>
        <v>39</v>
      </c>
      <c r="B40" s="10" t="s">
        <v>11</v>
      </c>
      <c r="C40" s="17" t="s">
        <v>54</v>
      </c>
      <c r="D40" s="18">
        <f t="shared" si="6"/>
        <v>14</v>
      </c>
      <c r="E40" s="16">
        <v>10</v>
      </c>
      <c r="F40" s="19">
        <v>4</v>
      </c>
      <c r="G40" s="20">
        <v>6</v>
      </c>
      <c r="H40" s="16">
        <f>719+68</f>
        <v>787</v>
      </c>
      <c r="I40" s="16">
        <f>778+71</f>
        <v>849</v>
      </c>
      <c r="J40" s="12">
        <f t="shared" si="7"/>
        <v>78.7</v>
      </c>
      <c r="K40" s="12">
        <f t="shared" si="8"/>
        <v>84.9</v>
      </c>
      <c r="L40" s="11">
        <f t="shared" si="5"/>
        <v>-62</v>
      </c>
    </row>
    <row r="41" spans="1:12" ht="15.75">
      <c r="A41" s="16">
        <f t="shared" si="9"/>
        <v>40</v>
      </c>
      <c r="B41" s="10" t="s">
        <v>6</v>
      </c>
      <c r="C41" s="17" t="s">
        <v>63</v>
      </c>
      <c r="D41" s="18">
        <f t="shared" si="6"/>
        <v>14</v>
      </c>
      <c r="E41" s="16">
        <v>10</v>
      </c>
      <c r="F41" s="19">
        <v>4</v>
      </c>
      <c r="G41" s="20">
        <v>6</v>
      </c>
      <c r="H41" s="16">
        <f>648+81</f>
        <v>729</v>
      </c>
      <c r="I41" s="16">
        <f>728+73</f>
        <v>801</v>
      </c>
      <c r="J41" s="12">
        <f t="shared" si="7"/>
        <v>72.9</v>
      </c>
      <c r="K41" s="12">
        <f t="shared" si="8"/>
        <v>80.1</v>
      </c>
      <c r="L41" s="11">
        <f t="shared" si="5"/>
        <v>-72</v>
      </c>
    </row>
    <row r="42" spans="1:12" ht="15.75">
      <c r="A42" s="16">
        <f t="shared" si="9"/>
        <v>41</v>
      </c>
      <c r="B42" s="10" t="s">
        <v>6</v>
      </c>
      <c r="C42" s="17" t="s">
        <v>64</v>
      </c>
      <c r="D42" s="18">
        <f t="shared" si="6"/>
        <v>14</v>
      </c>
      <c r="E42" s="16">
        <v>10</v>
      </c>
      <c r="F42" s="19">
        <v>4</v>
      </c>
      <c r="G42" s="20">
        <v>6</v>
      </c>
      <c r="H42" s="16">
        <v>795</v>
      </c>
      <c r="I42" s="16">
        <f>772+98</f>
        <v>870</v>
      </c>
      <c r="J42" s="12">
        <f t="shared" si="7"/>
        <v>79.5</v>
      </c>
      <c r="K42" s="12">
        <f t="shared" si="8"/>
        <v>87</v>
      </c>
      <c r="L42" s="11">
        <f>H42-I42</f>
        <v>-75</v>
      </c>
    </row>
    <row r="43" spans="1:12" ht="15.75">
      <c r="A43" s="16">
        <f t="shared" si="9"/>
        <v>42</v>
      </c>
      <c r="B43" s="10" t="s">
        <v>20</v>
      </c>
      <c r="C43" s="17" t="s">
        <v>40</v>
      </c>
      <c r="D43" s="18">
        <f t="shared" si="6"/>
        <v>14</v>
      </c>
      <c r="E43" s="16">
        <v>10</v>
      </c>
      <c r="F43" s="19">
        <v>4</v>
      </c>
      <c r="G43" s="20">
        <v>6</v>
      </c>
      <c r="H43" s="16">
        <f>656+71</f>
        <v>727</v>
      </c>
      <c r="I43" s="16">
        <f>749+68</f>
        <v>817</v>
      </c>
      <c r="J43" s="12">
        <f t="shared" si="7"/>
        <v>72.7</v>
      </c>
      <c r="K43" s="12">
        <f t="shared" si="8"/>
        <v>81.7</v>
      </c>
      <c r="L43" s="11">
        <f t="shared" si="5"/>
        <v>-90</v>
      </c>
    </row>
    <row r="44" spans="1:12" ht="15.75">
      <c r="A44" s="16">
        <f t="shared" si="9"/>
        <v>43</v>
      </c>
      <c r="B44" s="10" t="s">
        <v>15</v>
      </c>
      <c r="C44" s="17" t="s">
        <v>70</v>
      </c>
      <c r="D44" s="18">
        <f t="shared" si="6"/>
        <v>13</v>
      </c>
      <c r="E44" s="16">
        <v>10</v>
      </c>
      <c r="F44" s="19">
        <v>3</v>
      </c>
      <c r="G44" s="20">
        <v>7</v>
      </c>
      <c r="H44" s="16">
        <f>684+77</f>
        <v>761</v>
      </c>
      <c r="I44" s="16">
        <f>697+90</f>
        <v>787</v>
      </c>
      <c r="J44" s="12">
        <f t="shared" si="7"/>
        <v>76.1</v>
      </c>
      <c r="K44" s="12">
        <f t="shared" si="8"/>
        <v>78.7</v>
      </c>
      <c r="L44" s="11">
        <f t="shared" si="5"/>
        <v>-26</v>
      </c>
    </row>
    <row r="45" spans="1:12" ht="16.5">
      <c r="A45" s="16">
        <f t="shared" si="9"/>
        <v>44</v>
      </c>
      <c r="B45" s="10" t="s">
        <v>6</v>
      </c>
      <c r="C45" s="24" t="s">
        <v>10</v>
      </c>
      <c r="D45" s="18">
        <f t="shared" si="6"/>
        <v>13</v>
      </c>
      <c r="E45" s="16">
        <v>10</v>
      </c>
      <c r="F45" s="19">
        <v>3</v>
      </c>
      <c r="G45" s="20">
        <v>7</v>
      </c>
      <c r="H45" s="16">
        <f>654+71</f>
        <v>725</v>
      </c>
      <c r="I45" s="16">
        <f>687+69</f>
        <v>756</v>
      </c>
      <c r="J45" s="12">
        <f t="shared" si="7"/>
        <v>72.5</v>
      </c>
      <c r="K45" s="12">
        <f t="shared" si="8"/>
        <v>75.6</v>
      </c>
      <c r="L45" s="11">
        <f>H45-I45</f>
        <v>-31</v>
      </c>
    </row>
    <row r="46" spans="1:12" ht="15.75">
      <c r="A46" s="16">
        <f t="shared" si="9"/>
        <v>45</v>
      </c>
      <c r="B46" s="10" t="s">
        <v>15</v>
      </c>
      <c r="C46" s="22" t="s">
        <v>19</v>
      </c>
      <c r="D46" s="18">
        <f>E46+F46</f>
        <v>13</v>
      </c>
      <c r="E46" s="16">
        <v>10</v>
      </c>
      <c r="F46" s="19">
        <v>3</v>
      </c>
      <c r="G46" s="20">
        <v>7</v>
      </c>
      <c r="H46" s="16">
        <f>545+70</f>
        <v>615</v>
      </c>
      <c r="I46" s="16">
        <f>574+76</f>
        <v>650</v>
      </c>
      <c r="J46" s="12">
        <f>H46/E46</f>
        <v>61.5</v>
      </c>
      <c r="K46" s="12">
        <f>I46/E46</f>
        <v>65</v>
      </c>
      <c r="L46" s="11">
        <f t="shared" si="5"/>
        <v>-35</v>
      </c>
    </row>
    <row r="47" spans="1:12" ht="16.5">
      <c r="A47" s="16">
        <f t="shared" si="9"/>
        <v>46</v>
      </c>
      <c r="B47" s="10" t="s">
        <v>15</v>
      </c>
      <c r="C47" s="24" t="s">
        <v>17</v>
      </c>
      <c r="D47" s="18">
        <f>E47+F47</f>
        <v>13</v>
      </c>
      <c r="E47" s="16">
        <v>10</v>
      </c>
      <c r="F47" s="19">
        <v>3</v>
      </c>
      <c r="G47" s="20">
        <v>7</v>
      </c>
      <c r="H47" s="16">
        <f>679+75</f>
        <v>754</v>
      </c>
      <c r="I47" s="16">
        <f>715+81</f>
        <v>796</v>
      </c>
      <c r="J47" s="12">
        <f>H47/E47</f>
        <v>75.4</v>
      </c>
      <c r="K47" s="12">
        <f>I47/E47</f>
        <v>79.6</v>
      </c>
      <c r="L47" s="11">
        <f>H47-I47</f>
        <v>-42</v>
      </c>
    </row>
    <row r="48" spans="1:12" ht="16.5">
      <c r="A48" s="16">
        <f t="shared" si="9"/>
        <v>47</v>
      </c>
      <c r="B48" s="10" t="s">
        <v>6</v>
      </c>
      <c r="C48" s="24" t="s">
        <v>61</v>
      </c>
      <c r="D48" s="18">
        <f>E48+F48</f>
        <v>13</v>
      </c>
      <c r="E48" s="16">
        <v>10</v>
      </c>
      <c r="F48" s="19">
        <v>3</v>
      </c>
      <c r="G48" s="20">
        <v>7</v>
      </c>
      <c r="H48" s="16">
        <f>740+62</f>
        <v>802</v>
      </c>
      <c r="I48" s="16">
        <f>770+76</f>
        <v>846</v>
      </c>
      <c r="J48" s="12">
        <f>H48/E48</f>
        <v>80.2</v>
      </c>
      <c r="K48" s="12">
        <f>I48/E48</f>
        <v>84.6</v>
      </c>
      <c r="L48" s="11">
        <f>H48-I48</f>
        <v>-44</v>
      </c>
    </row>
    <row r="49" spans="1:12" ht="16.5">
      <c r="A49" s="16">
        <f t="shared" si="9"/>
        <v>48</v>
      </c>
      <c r="B49" s="10" t="s">
        <v>20</v>
      </c>
      <c r="C49" s="24" t="s">
        <v>41</v>
      </c>
      <c r="D49" s="18">
        <f>E49+F49</f>
        <v>13</v>
      </c>
      <c r="E49" s="16">
        <v>10</v>
      </c>
      <c r="F49" s="19">
        <v>3</v>
      </c>
      <c r="G49" s="20">
        <v>7</v>
      </c>
      <c r="H49" s="16">
        <f>620+95</f>
        <v>715</v>
      </c>
      <c r="I49" s="16">
        <v>767</v>
      </c>
      <c r="J49" s="12">
        <f>H49/E49</f>
        <v>71.5</v>
      </c>
      <c r="K49" s="12">
        <f>I49/E49</f>
        <v>76.7</v>
      </c>
      <c r="L49" s="11">
        <f>H49-I49</f>
        <v>-52</v>
      </c>
    </row>
    <row r="50" spans="1:12" ht="16.5">
      <c r="A50" s="16">
        <f t="shared" si="9"/>
        <v>49</v>
      </c>
      <c r="B50" s="10" t="s">
        <v>11</v>
      </c>
      <c r="C50" s="24" t="s">
        <v>67</v>
      </c>
      <c r="D50" s="18">
        <f>E50+F50</f>
        <v>13</v>
      </c>
      <c r="E50" s="16">
        <v>10</v>
      </c>
      <c r="F50" s="19">
        <v>3</v>
      </c>
      <c r="G50" s="20">
        <v>7</v>
      </c>
      <c r="H50" s="16">
        <f>744+81</f>
        <v>825</v>
      </c>
      <c r="I50" s="16">
        <f>775+109</f>
        <v>884</v>
      </c>
      <c r="J50" s="12">
        <f>H50/E50</f>
        <v>82.5</v>
      </c>
      <c r="K50" s="12">
        <f>I50/E50</f>
        <v>88.4</v>
      </c>
      <c r="L50" s="11">
        <f>H50-I50</f>
        <v>-59</v>
      </c>
    </row>
    <row r="51" spans="1:12" ht="16.5">
      <c r="A51" s="16">
        <f t="shared" si="9"/>
        <v>50</v>
      </c>
      <c r="B51" s="10" t="s">
        <v>11</v>
      </c>
      <c r="C51" s="24" t="s">
        <v>58</v>
      </c>
      <c r="D51" s="18">
        <f>E51+F51</f>
        <v>12</v>
      </c>
      <c r="E51" s="16">
        <v>10</v>
      </c>
      <c r="F51" s="19">
        <v>2</v>
      </c>
      <c r="G51" s="20">
        <v>8</v>
      </c>
      <c r="H51" s="16">
        <f>705+73</f>
        <v>778</v>
      </c>
      <c r="I51" s="16">
        <f>746+76</f>
        <v>822</v>
      </c>
      <c r="J51" s="12">
        <f>H51/E51</f>
        <v>77.8</v>
      </c>
      <c r="K51" s="12">
        <f>I51/E51</f>
        <v>82.2</v>
      </c>
      <c r="L51" s="11">
        <f>H51-I51</f>
        <v>-44</v>
      </c>
    </row>
    <row r="52" spans="1:12" ht="16.5">
      <c r="A52" s="16">
        <f aca="true" t="shared" si="10" ref="A52:A57">A51+1</f>
        <v>51</v>
      </c>
      <c r="B52" s="10" t="s">
        <v>20</v>
      </c>
      <c r="C52" s="24" t="s">
        <v>24</v>
      </c>
      <c r="D52" s="18">
        <f>E52+F52</f>
        <v>12</v>
      </c>
      <c r="E52" s="16">
        <v>10</v>
      </c>
      <c r="F52" s="19">
        <v>2</v>
      </c>
      <c r="G52" s="20">
        <v>8</v>
      </c>
      <c r="H52" s="16">
        <f>709+99</f>
        <v>808</v>
      </c>
      <c r="I52" s="16">
        <f>768+105</f>
        <v>873</v>
      </c>
      <c r="J52" s="12">
        <f>H52/E52</f>
        <v>80.8</v>
      </c>
      <c r="K52" s="12">
        <f>I52/E52</f>
        <v>87.3</v>
      </c>
      <c r="L52" s="11">
        <f>H52-I52</f>
        <v>-65</v>
      </c>
    </row>
    <row r="53" spans="1:12" ht="16.5">
      <c r="A53" s="16">
        <f t="shared" si="10"/>
        <v>52</v>
      </c>
      <c r="B53" s="10" t="s">
        <v>15</v>
      </c>
      <c r="C53" s="24" t="s">
        <v>50</v>
      </c>
      <c r="D53" s="18">
        <f>E53+F53</f>
        <v>12</v>
      </c>
      <c r="E53" s="16">
        <v>10</v>
      </c>
      <c r="F53" s="19">
        <v>2</v>
      </c>
      <c r="G53" s="20">
        <v>8</v>
      </c>
      <c r="H53" s="16">
        <f>642+81</f>
        <v>723</v>
      </c>
      <c r="I53" s="16">
        <f>769+89</f>
        <v>858</v>
      </c>
      <c r="J53" s="12">
        <f>H53/E53</f>
        <v>72.3</v>
      </c>
      <c r="K53" s="12">
        <f>I53/E53</f>
        <v>85.8</v>
      </c>
      <c r="L53" s="11">
        <f>H53-I53</f>
        <v>-135</v>
      </c>
    </row>
    <row r="54" spans="1:12" ht="16.5">
      <c r="A54" s="16">
        <f t="shared" si="10"/>
        <v>53</v>
      </c>
      <c r="B54" s="10" t="s">
        <v>11</v>
      </c>
      <c r="C54" s="25" t="s">
        <v>13</v>
      </c>
      <c r="D54" s="18">
        <f>E54+F54</f>
        <v>12</v>
      </c>
      <c r="E54" s="16">
        <v>10</v>
      </c>
      <c r="F54" s="19">
        <v>2</v>
      </c>
      <c r="G54" s="20">
        <v>8</v>
      </c>
      <c r="H54" s="16">
        <f>660+71</f>
        <v>731</v>
      </c>
      <c r="I54" s="16">
        <v>899</v>
      </c>
      <c r="J54" s="12">
        <f>H54/E54</f>
        <v>73.1</v>
      </c>
      <c r="K54" s="12">
        <f>I54/E54</f>
        <v>89.9</v>
      </c>
      <c r="L54" s="11">
        <f>H54-I54</f>
        <v>-168</v>
      </c>
    </row>
    <row r="55" spans="1:12" ht="16.5">
      <c r="A55" s="16">
        <f t="shared" si="10"/>
        <v>54</v>
      </c>
      <c r="B55" s="10" t="s">
        <v>15</v>
      </c>
      <c r="C55" s="25" t="s">
        <v>18</v>
      </c>
      <c r="D55" s="18">
        <f>E55+F55</f>
        <v>11</v>
      </c>
      <c r="E55" s="16">
        <v>10</v>
      </c>
      <c r="F55" s="19">
        <v>1</v>
      </c>
      <c r="G55" s="20">
        <v>9</v>
      </c>
      <c r="H55" s="16">
        <f>725+90</f>
        <v>815</v>
      </c>
      <c r="I55" s="16">
        <f>829+77</f>
        <v>906</v>
      </c>
      <c r="J55" s="12">
        <f>H55/E55</f>
        <v>81.5</v>
      </c>
      <c r="K55" s="12">
        <f>I55/E55</f>
        <v>90.6</v>
      </c>
      <c r="L55" s="11">
        <f>H55-I55</f>
        <v>-91</v>
      </c>
    </row>
    <row r="56" spans="1:12" ht="16.5">
      <c r="A56" s="16">
        <f t="shared" si="10"/>
        <v>55</v>
      </c>
      <c r="B56" s="10" t="s">
        <v>20</v>
      </c>
      <c r="C56" s="25" t="s">
        <v>42</v>
      </c>
      <c r="D56" s="18">
        <f>E56+F56</f>
        <v>11</v>
      </c>
      <c r="E56" s="16">
        <v>10</v>
      </c>
      <c r="F56" s="19">
        <v>1</v>
      </c>
      <c r="G56" s="20">
        <v>9</v>
      </c>
      <c r="H56" s="16">
        <f>683+70</f>
        <v>753</v>
      </c>
      <c r="I56" s="16">
        <v>886</v>
      </c>
      <c r="J56" s="12">
        <f>H56/E56</f>
        <v>75.3</v>
      </c>
      <c r="K56" s="12">
        <f>I56/E56</f>
        <v>88.6</v>
      </c>
      <c r="L56" s="11">
        <f>H56-I56</f>
        <v>-133</v>
      </c>
    </row>
    <row r="57" spans="1:12" ht="16.5">
      <c r="A57" s="16">
        <f t="shared" si="10"/>
        <v>56</v>
      </c>
      <c r="B57" s="10" t="s">
        <v>6</v>
      </c>
      <c r="C57" s="25" t="s">
        <v>23</v>
      </c>
      <c r="D57" s="18">
        <f>E57+F57</f>
        <v>10</v>
      </c>
      <c r="E57" s="16">
        <v>10</v>
      </c>
      <c r="F57" s="19">
        <v>0</v>
      </c>
      <c r="G57" s="20">
        <v>10</v>
      </c>
      <c r="H57" s="16">
        <f>652+77</f>
        <v>729</v>
      </c>
      <c r="I57" s="16">
        <f>781+90</f>
        <v>871</v>
      </c>
      <c r="J57" s="12">
        <f>H57/E57</f>
        <v>72.9</v>
      </c>
      <c r="K57" s="12">
        <f>I57/E57</f>
        <v>87.1</v>
      </c>
      <c r="L57" s="11">
        <f>H57-I57</f>
        <v>-142</v>
      </c>
    </row>
    <row r="58" spans="2:12" ht="15.75">
      <c r="B58" s="10"/>
      <c r="C58" s="9"/>
      <c r="D58" s="10"/>
      <c r="E58" s="10"/>
      <c r="F58" s="10"/>
      <c r="G58" s="10"/>
      <c r="H58" s="10"/>
      <c r="I58" s="10"/>
      <c r="J58" s="12"/>
      <c r="K58" s="12"/>
      <c r="L58" s="10"/>
    </row>
    <row r="59" spans="2:12" ht="15.75">
      <c r="B59" s="10"/>
      <c r="C59" s="9"/>
      <c r="D59" s="10"/>
      <c r="E59" s="10"/>
      <c r="F59" s="10"/>
      <c r="G59" s="10"/>
      <c r="H59" s="10"/>
      <c r="I59" s="10"/>
      <c r="J59" s="12"/>
      <c r="K59" s="12"/>
      <c r="L59" s="11"/>
    </row>
    <row r="60" spans="2:12" ht="15.75">
      <c r="B60" s="10"/>
      <c r="C60" s="9"/>
      <c r="D60" s="10"/>
      <c r="E60" s="10"/>
      <c r="F60" s="10"/>
      <c r="G60" s="10"/>
      <c r="H60" s="10"/>
      <c r="I60" s="10"/>
      <c r="J60" s="12"/>
      <c r="K60" s="12"/>
      <c r="L60" s="11"/>
    </row>
    <row r="61" spans="3:11" ht="15.75">
      <c r="C61" s="2"/>
      <c r="E61" s="1"/>
      <c r="F61" s="1"/>
      <c r="G61" s="1"/>
      <c r="H61" s="1"/>
      <c r="I61" s="1"/>
      <c r="J61" s="6"/>
      <c r="K61" s="6"/>
    </row>
  </sheetData>
  <printOptions gridLines="1" horizontalCentered="1" verticalCentered="1"/>
  <pageMargins left="0.7874015748031497" right="0.7874015748031497" top="0.4330708661417323" bottom="0.6299212598425197" header="0.2362204724409449" footer="0.5118110236220472"/>
  <pageSetup horizontalDpi="300" verticalDpi="300" orientation="portrait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2000-11-15T11:37:06Z</cp:lastPrinted>
  <dcterms:created xsi:type="dcterms:W3CDTF">2000-10-12T15:27:22Z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