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90" activeTab="0"/>
  </bookViews>
  <sheets>
    <sheet name="Beaumarchais" sheetId="1" r:id="rId1"/>
    <sheet name="Bron" sheetId="2" r:id="rId2"/>
    <sheet name="Issoire" sheetId="3" r:id="rId3"/>
    <sheet name="La Londe" sheetId="4" r:id="rId4"/>
    <sheet name="Lorgues" sheetId="5" r:id="rId5"/>
    <sheet name="Montélimar" sheetId="6" r:id="rId6"/>
    <sheet name="Montferrand" sheetId="7" r:id="rId7"/>
    <sheet name="Porto-Vecchio" sheetId="8" r:id="rId8"/>
    <sheet name="Quincié" sheetId="9" r:id="rId9"/>
    <sheet name="Sorgues" sheetId="10" r:id="rId10"/>
    <sheet name="St-Vallier" sheetId="11" r:id="rId11"/>
    <sheet name="Tarare" sheetId="12" r:id="rId12"/>
    <sheet name="Taille-âge" sheetId="13" r:id="rId13"/>
  </sheets>
  <definedNames>
    <definedName name="aa" hidden="1">"C:\Patrice\Basket\Dagonio\Suivi points\Nationale 3\NM3B\St-Martin-d'Hères.htm"</definedName>
    <definedName name="Bron" hidden="1">"29/09/00"</definedName>
    <definedName name="Furiani" localSheetId="0" hidden="1">{"'Caluire'!$A$1:$AB$17"}</definedName>
    <definedName name="Furiani" localSheetId="1" hidden="1">{"'Caluire'!$A$1:$AB$17"}</definedName>
    <definedName name="Furiani" localSheetId="3" hidden="1">{"'Caluire'!$A$1:$AB$17"}</definedName>
    <definedName name="Furiani" localSheetId="4" hidden="1">{"'Caluire'!$A$1:$AB$17"}</definedName>
    <definedName name="Furiani" localSheetId="5" hidden="1">{"'Caluire'!$A$1:$AB$17"}</definedName>
    <definedName name="Furiani" localSheetId="7" hidden="1">{"'Caluire'!$A$1:$AB$17"}</definedName>
    <definedName name="Furiani" localSheetId="8" hidden="1">{"'Caluire'!$A$1:$AB$17"}</definedName>
    <definedName name="Furiani" localSheetId="9" hidden="1">{"'Caluire'!$A$1:$AB$17"}</definedName>
    <definedName name="Furiani" localSheetId="10" hidden="1">{"'Caluire'!$A$1:$AB$17"}</definedName>
    <definedName name="Furiani" localSheetId="12" hidden="1">{"'Caluire'!$A$1:$AB$17"}</definedName>
    <definedName name="Furiani" localSheetId="11" hidden="1">{"'Caluire'!$A$1:$AB$17"}</definedName>
    <definedName name="Furiani" hidden="1">{"'Caluire'!$A$1:$AB$17"}</definedName>
    <definedName name="grfdfwdb" hidden="1">"C:\Patrice\Basket\Dagonio\Suivi points\Griès.htm"</definedName>
    <definedName name="HTML_CodePage" hidden="1">1252</definedName>
    <definedName name="HTML_Control" localSheetId="0" hidden="1">{"'Quinci?'!$A$1:$AB$14"}</definedName>
    <definedName name="HTML_Control" localSheetId="1" hidden="1">{"'Bron'!$A$1:$AB$17"}</definedName>
    <definedName name="HTML_Control" localSheetId="2" hidden="1">{"'Issoire'!$A$1:$AB$12"}</definedName>
    <definedName name="HTML_Control" localSheetId="3" hidden="1">{"'Issoire'!$A$1:$AB$12"}</definedName>
    <definedName name="HTML_Control" localSheetId="4" hidden="1">{"'St-Martin-d'H?res'!$A$1:$AC$15"}</definedName>
    <definedName name="HTML_Control" localSheetId="5" hidden="1">{"'Quinci?'!$A$1:$AB$14"}</definedName>
    <definedName name="HTML_Control" localSheetId="6" hidden="1">{"'St-Martin-d'H?res'!$A$1:$AC$15"}</definedName>
    <definedName name="HTML_Control" localSheetId="7" hidden="1">{"'Issoire'!$A$1:$AB$12"}</definedName>
    <definedName name="HTML_Control" localSheetId="8" hidden="1">{"'Quinci?'!$A$1:$AB$14"}</definedName>
    <definedName name="HTML_Control" localSheetId="9" hidden="1">{"'Issoire'!$A$1:$AB$12"}</definedName>
    <definedName name="HTML_Control" localSheetId="10" hidden="1">{"'Quinci?'!$A$1:$AB$14"}</definedName>
    <definedName name="HTML_Control" localSheetId="12" hidden="1">{"'St-Martin-d'H?res'!$A$1:$AC$15"}</definedName>
    <definedName name="HTML_Control" localSheetId="11" hidden="1">{"'Quinci?'!$A$1:$AB$14"}</definedName>
    <definedName name="HTML_Control" hidden="1">{"'St-Martin-d'H?res'!$A$1:$AC$15"}</definedName>
    <definedName name="HTML_Description" localSheetId="1" hidden="1">""</definedName>
    <definedName name="HTML_Description" hidden="1">""</definedName>
    <definedName name="HTML_Email" hidden="1">""</definedName>
    <definedName name="HTML_Header" localSheetId="0" hidden="1">"Points des équipes NM3K, Quincié-Beaujolais"</definedName>
    <definedName name="HTML_Header" localSheetId="1" hidden="1">"Points des équipes NM2A, Bron"</definedName>
    <definedName name="HTML_Header" localSheetId="2" hidden="1">"Points des équipes NM3L, Issoire"</definedName>
    <definedName name="HTML_Header" localSheetId="3" hidden="1">"Points des équipes NM3L, Issoire"</definedName>
    <definedName name="HTML_Header" localSheetId="5" hidden="1">"Points des équipes NM3K, Quincié-Beaujolais"</definedName>
    <definedName name="HTML_Header" localSheetId="7" hidden="1">"Points des équipes NM3L, Issoire"</definedName>
    <definedName name="HTML_Header" localSheetId="8" hidden="1">"Points des équipes NM3K, Quincié-Beaujolais"</definedName>
    <definedName name="HTML_Header" localSheetId="9" hidden="1">"Points des équipes NM3L, Issoire"</definedName>
    <definedName name="HTML_Header" localSheetId="10" hidden="1">"Points des équipes NM3K, Quincié-Beaujolais"</definedName>
    <definedName name="HTML_Header" localSheetId="11" hidden="1">"Points des équipes NM3K, Quincié-Beaujolais"</definedName>
    <definedName name="HTML_Header" hidden="1">"Points des équipes NM3B, St-Martin-d'Hères"</definedName>
    <definedName name="HTML_LastUpdate" localSheetId="0" hidden="1">"15/10/00"</definedName>
    <definedName name="HTML_LastUpdate" localSheetId="1" hidden="1">"15/10/00"</definedName>
    <definedName name="HTML_LastUpdate" localSheetId="5" hidden="1">"15/10/00"</definedName>
    <definedName name="HTML_LastUpdate" localSheetId="8" hidden="1">"15/10/00"</definedName>
    <definedName name="HTML_LastUpdate" localSheetId="10" hidden="1">"15/10/00"</definedName>
    <definedName name="HTML_LastUpdate" localSheetId="11" hidden="1">"15/10/00"</definedName>
    <definedName name="HTML_LastUpdate" hidden="1">"24/10/00"</definedName>
    <definedName name="HTML_LineAfter" localSheetId="1" hidden="1">TRUE</definedName>
    <definedName name="HTML_LineAfter" hidden="1">TRUE</definedName>
    <definedName name="HTML_LineBefore" localSheetId="1" hidden="1">TRUE</definedName>
    <definedName name="HTML_LineBefore" hidden="1">TRUE</definedName>
    <definedName name="HTML_Name" hidden="1">"Patrice Duchampt"</definedName>
    <definedName name="HTML_OBDlg2" hidden="1">TRUE</definedName>
    <definedName name="HTML_OBDlg4" hidden="1">TRUE</definedName>
    <definedName name="HTML_OS" hidden="1">0</definedName>
    <definedName name="HTML_PathFile" localSheetId="0" hidden="1">"C:\Patrice\Basket\Dagonio\Suivi points\NM3K\Quincié.htm"</definedName>
    <definedName name="HTML_PathFile" localSheetId="1" hidden="1">"C:\Patrice\Basket\Dagonio\Suivi points\NM2A\Bron.htm"</definedName>
    <definedName name="HTML_PathFile" localSheetId="2" hidden="1">"C:\Patrice\Basket\Dagonio\Suivi points\Nationale 3\Nm3L\Issoire.htm"</definedName>
    <definedName name="HTML_PathFile" localSheetId="3" hidden="1">"C:\Patrice\Basket\Dagonio\Suivi points\Nationale 3\Nm3L\Issoire.htm"</definedName>
    <definedName name="HTML_PathFile" localSheetId="5" hidden="1">"C:\Patrice\Basket\Dagonio\Suivi points\NM3K\Quincié.htm"</definedName>
    <definedName name="HTML_PathFile" localSheetId="7" hidden="1">"C:\Patrice\Basket\Dagonio\Suivi points\Nationale 3\Nm3L\Issoire.htm"</definedName>
    <definedName name="HTML_PathFile" localSheetId="8" hidden="1">"C:\Patrice\Basket\Dagonio\Suivi points\NM3K\Quincié.htm"</definedName>
    <definedName name="HTML_PathFile" localSheetId="9" hidden="1">"C:\Patrice\Basket\Dagonio\Suivi points\Nationale 3\Nm3L\Issoire.htm"</definedName>
    <definedName name="HTML_PathFile" localSheetId="10" hidden="1">"C:\Patrice\Basket\Dagonio\Suivi points\NM3K\Quincié.htm"</definedName>
    <definedName name="HTML_PathFile" localSheetId="11" hidden="1">"C:\Patrice\Basket\Dagonio\Suivi points\NM3K\Quincié.htm"</definedName>
    <definedName name="HTML_PathFile" hidden="1">"C:\Patrice\Basket\Dagonio\Suivi points\Nationale 3\NM3B\St-Martin-d'Hères.htm"</definedName>
    <definedName name="HTML_Title" localSheetId="0" hidden="1">""</definedName>
    <definedName name="HTML_Title" localSheetId="1" hidden="1">"Points des équipes NM2A, Bron"</definedName>
    <definedName name="HTML_Title" localSheetId="2" hidden="1">"Points des équipes NM3L, Issoire"</definedName>
    <definedName name="HTML_Title" localSheetId="3" hidden="1">"Points des équipes NM3L, Issoire"</definedName>
    <definedName name="HTML_Title" localSheetId="5" hidden="1">""</definedName>
    <definedName name="HTML_Title" localSheetId="7" hidden="1">"Points des équipes NM3L, Issoire"</definedName>
    <definedName name="HTML_Title" localSheetId="8" hidden="1">""</definedName>
    <definedName name="HTML_Title" localSheetId="9" hidden="1">"Points des équipes NM3L, Issoire"</definedName>
    <definedName name="HTML_Title" localSheetId="10" hidden="1">""</definedName>
    <definedName name="HTML_Title" localSheetId="11" hidden="1">""</definedName>
    <definedName name="HTML_Title" hidden="1">"Points des équipes NM3B, St-Martin-d'Hères"</definedName>
  </definedNames>
  <calcPr fullCalcOnLoad="1"/>
</workbook>
</file>

<file path=xl/comments7.xml><?xml version="1.0" encoding="utf-8"?>
<comments xmlns="http://schemas.openxmlformats.org/spreadsheetml/2006/main">
  <authors>
    <author>DUCHAMPT Patrice</author>
  </authors>
  <commentList>
    <comment ref="U1" authorId="0">
      <text>
        <r>
          <rPr>
            <b/>
            <sz val="8"/>
            <rFont val="Tahoma"/>
            <family val="0"/>
          </rPr>
          <t>Il manque 20 points sur le total…</t>
        </r>
      </text>
    </comment>
  </commentList>
</comments>
</file>

<file path=xl/sharedStrings.xml><?xml version="1.0" encoding="utf-8"?>
<sst xmlns="http://schemas.openxmlformats.org/spreadsheetml/2006/main" count="693" uniqueCount="238">
  <si>
    <t xml:space="preserve">      Matches                      Joueurs</t>
  </si>
  <si>
    <t>Age</t>
  </si>
  <si>
    <t>Taille</t>
  </si>
  <si>
    <t>Poste</t>
  </si>
  <si>
    <t>TOTAL</t>
  </si>
  <si>
    <t>Moyenne</t>
  </si>
  <si>
    <t>Total</t>
  </si>
  <si>
    <t>Adversaire</t>
  </si>
  <si>
    <t>Différence</t>
  </si>
  <si>
    <t xml:space="preserve">       Matches                      Joueurs</t>
  </si>
  <si>
    <t>MJ</t>
  </si>
  <si>
    <t>1</t>
  </si>
  <si>
    <t>3-4</t>
  </si>
  <si>
    <t>Lhoste Romain 10</t>
  </si>
  <si>
    <t>Eric Mathieu 4</t>
  </si>
  <si>
    <t>Pitaud Anthony 5</t>
  </si>
  <si>
    <t>Pomel Mickaël 6</t>
  </si>
  <si>
    <t>Lefebvre Bruno 7</t>
  </si>
  <si>
    <t>Basset Romain 8</t>
  </si>
  <si>
    <t>Lefebvre Eric 9</t>
  </si>
  <si>
    <t>Imberdis Olivier 11</t>
  </si>
  <si>
    <t>Vincent Mathieu 15</t>
  </si>
  <si>
    <t>Salvis Sébastien 12</t>
  </si>
  <si>
    <t>Lopez Rafaël 14</t>
  </si>
  <si>
    <t>Rekima Habib 4</t>
  </si>
  <si>
    <t>Vieiville Cédric 5</t>
  </si>
  <si>
    <t>Constantinidès Loïc 6</t>
  </si>
  <si>
    <t>Arrivées : Constantinidès (espoir JL Bourg); Burki (Lorgues); Polard (Espoir Hyères-Toulon)</t>
  </si>
  <si>
    <t>Autran Ludovic 7</t>
  </si>
  <si>
    <t>Burki Guillaume 8</t>
  </si>
  <si>
    <t>Evrard Jonathan 9</t>
  </si>
  <si>
    <t>Robic Moana 10</t>
  </si>
  <si>
    <t>Batin Laurent 11</t>
  </si>
  <si>
    <t>Roux Didier 12</t>
  </si>
  <si>
    <t>Catania Bruno 13</t>
  </si>
  <si>
    <t>Polard Thomas 14</t>
  </si>
  <si>
    <t>Baldi Franck 15</t>
  </si>
  <si>
    <t>Chocot Nicolas 8</t>
  </si>
  <si>
    <t>Rougerie Baptiste 14</t>
  </si>
  <si>
    <t>Mercier Franck 5</t>
  </si>
  <si>
    <t>Dervaux Guillaume 4</t>
  </si>
  <si>
    <t>Lacroix Fabien 10</t>
  </si>
  <si>
    <t>Fundère Lionel 7</t>
  </si>
  <si>
    <t>Gay Virgile 15</t>
  </si>
  <si>
    <t>Faure Laurent 11</t>
  </si>
  <si>
    <t>Grenier Matthias 6</t>
  </si>
  <si>
    <t>Gnago Sébastien 13</t>
  </si>
  <si>
    <t>Labrandine Benjamin 9</t>
  </si>
  <si>
    <t>Crespo Bernard 12</t>
  </si>
  <si>
    <t>Monteil Mickaël</t>
  </si>
  <si>
    <t>Maury Julien</t>
  </si>
  <si>
    <t>Muller Christophe</t>
  </si>
  <si>
    <t>Andaloussi Adnane</t>
  </si>
  <si>
    <t xml:space="preserve">     Matches                      Joueurs</t>
  </si>
  <si>
    <t>2-1</t>
  </si>
  <si>
    <t>1-2</t>
  </si>
  <si>
    <t>Agostini J.-Christophe</t>
  </si>
  <si>
    <t>Richon Jean-Pierre</t>
  </si>
  <si>
    <t>Hallouch Farid</t>
  </si>
  <si>
    <t>Servolle Bruno</t>
  </si>
  <si>
    <t>Ricca Franck</t>
  </si>
  <si>
    <t>Sluga Xavier</t>
  </si>
  <si>
    <t>Ferrari Stéphane</t>
  </si>
  <si>
    <t>Tauzia Clément</t>
  </si>
  <si>
    <t>Ferrari Cédric</t>
  </si>
  <si>
    <t>Zambano Fabio</t>
  </si>
  <si>
    <t>Bénard Mathieu</t>
  </si>
  <si>
    <t>Massa Mathieu</t>
  </si>
  <si>
    <t>Prairial Gaël</t>
  </si>
  <si>
    <t>Guerra Philippe</t>
  </si>
  <si>
    <t>Arrivées : Fundère (Autun); Crespo (Maréchat); Gnago (reprise)</t>
  </si>
  <si>
    <t>Sauzereau Yoann</t>
  </si>
  <si>
    <t>Arrivées : Sauzereau (Bordeaux N1)</t>
  </si>
  <si>
    <t>Ganozzi Sébastien 4</t>
  </si>
  <si>
    <t>Rousset Thomas 5</t>
  </si>
  <si>
    <t>Maurice Anthony 6</t>
  </si>
  <si>
    <t>Porcheron Alexandre 15</t>
  </si>
  <si>
    <t>Gachon Laurent 13</t>
  </si>
  <si>
    <t>Triboulet Franck 7</t>
  </si>
  <si>
    <t>Chassagne Sylvain 8</t>
  </si>
  <si>
    <t>Joncoux Nicolas 14</t>
  </si>
  <si>
    <t>Agatensi Thomas 11</t>
  </si>
  <si>
    <t>Aujogues Elie 10</t>
  </si>
  <si>
    <t>Merlin Eric 12</t>
  </si>
  <si>
    <t>Arrivées : Joncoux (Orléans N3); Rousset (Charnay N3); Camara (Villefranche R3); Merlin (non muté, OLB 2003-04 N2)</t>
  </si>
  <si>
    <t>Oubrier Stéphane</t>
  </si>
  <si>
    <t>Tupin David</t>
  </si>
  <si>
    <t>Condé Seku</t>
  </si>
  <si>
    <t>Dehays Antonin</t>
  </si>
  <si>
    <t>Rolland Frédéric</t>
  </si>
  <si>
    <t>Chomette Cyril</t>
  </si>
  <si>
    <t>Gleynat Guillaume</t>
  </si>
  <si>
    <t>Arrivées : Gleynat (Feyzin, R1)</t>
  </si>
  <si>
    <t>Penda Paul</t>
  </si>
  <si>
    <t>Sarasar Yannick</t>
  </si>
  <si>
    <t>Payet Franck</t>
  </si>
  <si>
    <t>Pabiou Romain</t>
  </si>
  <si>
    <t>Loudègue Djim</t>
  </si>
  <si>
    <t>Chiesa Ange</t>
  </si>
  <si>
    <t>à La Londe</t>
  </si>
  <si>
    <t>contre Porto-Vecchio</t>
  </si>
  <si>
    <t>Bls</t>
  </si>
  <si>
    <t>Damay Jean</t>
  </si>
  <si>
    <t>contre Bron</t>
  </si>
  <si>
    <t>à Tarare</t>
  </si>
  <si>
    <t>à Sorgues</t>
  </si>
  <si>
    <t>à Issoire</t>
  </si>
  <si>
    <t>contre Montélimar</t>
  </si>
  <si>
    <t>contre ALEM</t>
  </si>
  <si>
    <t>contre Lorgues</t>
  </si>
  <si>
    <t>à Quincié</t>
  </si>
  <si>
    <t>4</t>
  </si>
  <si>
    <t>contre Beaumarchais</t>
  </si>
  <si>
    <t>Cholley Amaury</t>
  </si>
  <si>
    <t>Lopez Jonathan</t>
  </si>
  <si>
    <t>Clemençon Florian</t>
  </si>
  <si>
    <t>Cohen Jean-Philippe</t>
  </si>
  <si>
    <t>Gilles Morgan</t>
  </si>
  <si>
    <t>Tomaso Arnaud</t>
  </si>
  <si>
    <t>Bathendier Damien</t>
  </si>
  <si>
    <t>Micoulet Sébastien</t>
  </si>
  <si>
    <t>Cusset Pascal</t>
  </si>
  <si>
    <t>Touré Yakouba</t>
  </si>
  <si>
    <t>Cornud Justin</t>
  </si>
  <si>
    <t>à St-Vallier II</t>
  </si>
  <si>
    <t>Lucchitta Nicolas 4</t>
  </si>
  <si>
    <t>Men</t>
  </si>
  <si>
    <t>Int</t>
  </si>
  <si>
    <t>Ail</t>
  </si>
  <si>
    <t>Leyi Eric-Lin 5</t>
  </si>
  <si>
    <t>Oussi Mustapha 6</t>
  </si>
  <si>
    <t>Hubert Florent 7</t>
  </si>
  <si>
    <t>Drivot Pierre 8</t>
  </si>
  <si>
    <t>Debay Yvan 9</t>
  </si>
  <si>
    <t>Sourioux Clément 10</t>
  </si>
  <si>
    <t>Buisson Adrien 11</t>
  </si>
  <si>
    <t>Berthaud Laurent 12</t>
  </si>
  <si>
    <t>Lambert Kévin 13</t>
  </si>
  <si>
    <t>Peyret-Montagne Romain 14</t>
  </si>
  <si>
    <t>Curci Yann 15</t>
  </si>
  <si>
    <t>Deschaseaux Alberto 16</t>
  </si>
  <si>
    <t>contre Quincié</t>
  </si>
  <si>
    <t>à Lorgues</t>
  </si>
  <si>
    <t>contre Sorgues</t>
  </si>
  <si>
    <t>contre Issoire</t>
  </si>
  <si>
    <t>à Bron</t>
  </si>
  <si>
    <t>à Montélimar</t>
  </si>
  <si>
    <t>contre La Londe</t>
  </si>
  <si>
    <t>contre Tarare</t>
  </si>
  <si>
    <t>à Beaumarchais</t>
  </si>
  <si>
    <t>à ALEM</t>
  </si>
  <si>
    <t>contre St-Vallier II</t>
  </si>
  <si>
    <t>contre Montferrand</t>
  </si>
  <si>
    <t>à l'ALEM</t>
  </si>
  <si>
    <t>De Saint-Jean Gary</t>
  </si>
  <si>
    <t>Dumas Lionel</t>
  </si>
  <si>
    <t>Try Fabien</t>
  </si>
  <si>
    <t>Degoutes Jérémie</t>
  </si>
  <si>
    <t>Lacroix Sébastien</t>
  </si>
  <si>
    <t>Tricaud Pierre</t>
  </si>
  <si>
    <t>Porte Jean-Marie</t>
  </si>
  <si>
    <t>Combe Aurélien</t>
  </si>
  <si>
    <t>à Porto-Vecchio</t>
  </si>
  <si>
    <t>Pegon Clément</t>
  </si>
  <si>
    <t>Coste Benjamin</t>
  </si>
  <si>
    <t>Flowers Derek</t>
  </si>
  <si>
    <t>Knuckles Harvey</t>
  </si>
  <si>
    <t>Balli Patrick</t>
  </si>
  <si>
    <t>Balma Jean-Paul</t>
  </si>
  <si>
    <t>Bouibi Khalid</t>
  </si>
  <si>
    <t>Digbeu Mickaël</t>
  </si>
  <si>
    <t>Lakhlifi Hicham</t>
  </si>
  <si>
    <t>Griffith Frédéric</t>
  </si>
  <si>
    <t>Laboisne Laurent</t>
  </si>
  <si>
    <t>Escarel Pascal</t>
  </si>
  <si>
    <t>Kerguiduff Maxime</t>
  </si>
  <si>
    <t>Ottavi José</t>
  </si>
  <si>
    <t>Biasucci Luc</t>
  </si>
  <si>
    <t>Morin Wilfried</t>
  </si>
  <si>
    <t>Andrieux Nicolas</t>
  </si>
  <si>
    <t>Chanal Julien</t>
  </si>
  <si>
    <t>Daux Marc-André</t>
  </si>
  <si>
    <t>Halbwachs David</t>
  </si>
  <si>
    <t>Poisson Ludovic</t>
  </si>
  <si>
    <t>Sabin Didier-Paul</t>
  </si>
  <si>
    <t>Ros Arnaud</t>
  </si>
  <si>
    <t>Derradji Nordine</t>
  </si>
  <si>
    <t>Casanova Yann</t>
  </si>
  <si>
    <t>El Dick Bachir</t>
  </si>
  <si>
    <t>Quincié</t>
  </si>
  <si>
    <t>Lorgues</t>
  </si>
  <si>
    <t>Porto-Vecchio</t>
  </si>
  <si>
    <t>Tarare</t>
  </si>
  <si>
    <t>Montélimar</t>
  </si>
  <si>
    <t>Bron</t>
  </si>
  <si>
    <t>Issoire</t>
  </si>
  <si>
    <t>La Londe</t>
  </si>
  <si>
    <t>Sorgues</t>
  </si>
  <si>
    <t>Montferrand</t>
  </si>
  <si>
    <t>Beaumarchais</t>
  </si>
  <si>
    <t>St-Vallier II</t>
  </si>
  <si>
    <t>4-5</t>
  </si>
  <si>
    <t>2</t>
  </si>
  <si>
    <t>Fouillat Stéphane</t>
  </si>
  <si>
    <t>Fricaud Cédric</t>
  </si>
  <si>
    <t>Bonin Xavier</t>
  </si>
  <si>
    <t>Sangarné Thomas</t>
  </si>
  <si>
    <t>Perrier</t>
  </si>
  <si>
    <t>Molino Serge</t>
  </si>
  <si>
    <t>Jourdan Jimmy</t>
  </si>
  <si>
    <t>3</t>
  </si>
  <si>
    <t>Kalambani Joseph</t>
  </si>
  <si>
    <t>Kehel Abdel Ilah</t>
  </si>
  <si>
    <t>Doguy-Coulibaly Herman Olivier</t>
  </si>
  <si>
    <t>Suppa-Penisson Yoan</t>
  </si>
  <si>
    <t>Fickinger Adrien</t>
  </si>
  <si>
    <t>Borobka Medhy</t>
  </si>
  <si>
    <t>à Montferrand</t>
  </si>
  <si>
    <t>Vaginay Loïc</t>
  </si>
  <si>
    <t>Gallas Willy</t>
  </si>
  <si>
    <t>à Porto-vecchio</t>
  </si>
  <si>
    <t>Abs</t>
  </si>
  <si>
    <t>Geoffray Matthieu</t>
  </si>
  <si>
    <t>Demicheli</t>
  </si>
  <si>
    <t>Mengual</t>
  </si>
  <si>
    <t>Susp</t>
  </si>
  <si>
    <t>Giraud</t>
  </si>
  <si>
    <t>contre Tarare (ap)</t>
  </si>
  <si>
    <t>à Bron (ap)</t>
  </si>
  <si>
    <t>5</t>
  </si>
  <si>
    <t>contre La Londe (ap)</t>
  </si>
  <si>
    <t>à Beaumarchais (ap)</t>
  </si>
  <si>
    <t>à St-Vallier II (ap)</t>
  </si>
  <si>
    <t>contre ALEM (ap)</t>
  </si>
  <si>
    <t>Venet</t>
  </si>
  <si>
    <t>NE</t>
  </si>
  <si>
    <t>à Tarare (ap)</t>
  </si>
  <si>
    <t>contre St-Vallier II (ap)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</si>
</sst>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%"/>
    <numFmt numFmtId="176" formatCode="0.0"/>
    <numFmt numFmtId="177" formatCode="0.000000"/>
    <numFmt numFmtId="178" formatCode="0.0000000"/>
    <numFmt numFmtId="179" formatCode="0.00000000"/>
    <numFmt numFmtId="180" formatCode="dd\-mm\-yyyy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color indexed="17"/>
      <name val="Arial"/>
      <family val="2"/>
    </font>
    <font>
      <b/>
      <i/>
      <u val="single"/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u val="single"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u val="single"/>
      <sz val="13.75"/>
      <name val="Arial"/>
      <family val="2"/>
    </font>
    <font>
      <sz val="15"/>
      <name val="Arial"/>
      <family val="0"/>
    </font>
    <font>
      <b/>
      <sz val="8.25"/>
      <name val="Arial"/>
      <family val="2"/>
    </font>
    <font>
      <sz val="12"/>
      <name val="Arial"/>
      <family val="0"/>
    </font>
    <font>
      <sz val="8.75"/>
      <name val="Arial"/>
      <family val="2"/>
    </font>
    <font>
      <b/>
      <u val="single"/>
      <sz val="14"/>
      <name val="Arial"/>
      <family val="2"/>
    </font>
    <font>
      <sz val="15.5"/>
      <name val="Arial"/>
      <family val="0"/>
    </font>
    <font>
      <sz val="9"/>
      <name val="Arial"/>
      <family val="2"/>
    </font>
    <font>
      <b/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13" fillId="2" borderId="1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7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17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Continuous" vertical="center"/>
    </xf>
    <xf numFmtId="0" fontId="4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1" fillId="0" borderId="0" xfId="0" applyFont="1" applyAlignment="1">
      <alignment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74" fontId="4" fillId="0" borderId="1" xfId="0" applyNumberFormat="1" applyFont="1" applyBorder="1" applyAlignment="1">
      <alignment/>
    </xf>
    <xf numFmtId="0" fontId="5" fillId="4" borderId="1" xfId="0" applyFont="1" applyFill="1" applyBorder="1" applyAlignment="1">
      <alignment/>
    </xf>
    <xf numFmtId="1" fontId="1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sng" baseline="0">
                <a:latin typeface="Arial"/>
                <a:ea typeface="Arial"/>
                <a:cs typeface="Arial"/>
              </a:rPr>
              <a:t>Moyenne d'âge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25"/>
          <c:w val="0.981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'Taille-âge'!$B$1</c:f>
              <c:strCache>
                <c:ptCount val="1"/>
                <c:pt idx="0">
                  <c:v>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'Taille-âge'!$A$2:$A$13</c:f>
              <c:strCache/>
            </c:strRef>
          </c:cat>
          <c:val>
            <c:numRef>
              <c:f>'Taille-âge'!$B$2:$B$13</c:f>
              <c:numCache/>
            </c:numRef>
          </c:val>
        </c:ser>
        <c:axId val="3703984"/>
        <c:axId val="33335857"/>
      </c:barChart>
      <c:catAx>
        <c:axId val="3703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335857"/>
        <c:crosses val="autoZero"/>
        <c:auto val="1"/>
        <c:lblOffset val="100"/>
        <c:noMultiLvlLbl val="0"/>
      </c:catAx>
      <c:valAx>
        <c:axId val="33335857"/>
        <c:scaling>
          <c:orientation val="minMax"/>
          <c:max val="30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703984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Arial"/>
                <a:ea typeface="Arial"/>
                <a:cs typeface="Arial"/>
              </a:rPr>
              <a:t>Moyenne taille</a:t>
            </a:r>
          </a:p>
        </c:rich>
      </c:tx>
      <c:layout>
        <c:manualLayout>
          <c:xMode val="factor"/>
          <c:yMode val="factor"/>
          <c:x val="-0.02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4"/>
          <c:w val="0.956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'Taille-âge'!$K$1</c:f>
              <c:strCache>
                <c:ptCount val="1"/>
                <c:pt idx="0">
                  <c:v>Taille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'Taille-âge'!$J$2:$J$13</c:f>
              <c:strCache/>
            </c:strRef>
          </c:cat>
          <c:val>
            <c:numRef>
              <c:f>'Taille-âge'!$K$2:$K$13</c:f>
              <c:numCache/>
            </c:numRef>
          </c:val>
        </c:ser>
        <c:axId val="31587258"/>
        <c:axId val="15849867"/>
      </c:barChart>
      <c:catAx>
        <c:axId val="31587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849867"/>
        <c:crosses val="autoZero"/>
        <c:auto val="1"/>
        <c:lblOffset val="100"/>
        <c:noMultiLvlLbl val="0"/>
      </c:catAx>
      <c:valAx>
        <c:axId val="15849867"/>
        <c:scaling>
          <c:orientation val="minMax"/>
          <c:max val="1.95"/>
          <c:min val="1.8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872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0</xdr:row>
      <xdr:rowOff>542925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13239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0</xdr:colOff>
      <xdr:row>0</xdr:row>
      <xdr:rowOff>542925</xdr:rowOff>
    </xdr:to>
    <xdr:sp>
      <xdr:nvSpPr>
        <xdr:cNvPr id="1" name="Line 1"/>
        <xdr:cNvSpPr>
          <a:spLocks/>
        </xdr:cNvSpPr>
      </xdr:nvSpPr>
      <xdr:spPr>
        <a:xfrm>
          <a:off x="0" y="19050"/>
          <a:ext cx="84772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0</xdr:row>
      <xdr:rowOff>542925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11620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0</xdr:row>
      <xdr:rowOff>542925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11620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114300</xdr:rowOff>
    </xdr:from>
    <xdr:to>
      <xdr:col>7</xdr:col>
      <xdr:colOff>114300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0" y="2219325"/>
        <a:ext cx="46005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</xdr:colOff>
      <xdr:row>13</xdr:row>
      <xdr:rowOff>95250</xdr:rowOff>
    </xdr:from>
    <xdr:to>
      <xdr:col>14</xdr:col>
      <xdr:colOff>647700</xdr:colOff>
      <xdr:row>34</xdr:row>
      <xdr:rowOff>133350</xdr:rowOff>
    </xdr:to>
    <xdr:graphicFrame>
      <xdr:nvGraphicFramePr>
        <xdr:cNvPr id="2" name="Chart 2"/>
        <xdr:cNvGraphicFramePr/>
      </xdr:nvGraphicFramePr>
      <xdr:xfrm>
        <a:off x="4695825" y="2200275"/>
        <a:ext cx="47434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19050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14478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9525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8100"/>
          <a:ext cx="115252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9525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8100"/>
          <a:ext cx="115252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80010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0</xdr:row>
      <xdr:rowOff>542925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84772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1076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0</xdr:colOff>
      <xdr:row>0</xdr:row>
      <xdr:rowOff>542925</xdr:rowOff>
    </xdr:to>
    <xdr:sp>
      <xdr:nvSpPr>
        <xdr:cNvPr id="1" name="Line 1"/>
        <xdr:cNvSpPr>
          <a:spLocks/>
        </xdr:cNvSpPr>
      </xdr:nvSpPr>
      <xdr:spPr>
        <a:xfrm>
          <a:off x="0" y="19050"/>
          <a:ext cx="107632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0</xdr:colOff>
      <xdr:row>0</xdr:row>
      <xdr:rowOff>542925</xdr:rowOff>
    </xdr:to>
    <xdr:sp>
      <xdr:nvSpPr>
        <xdr:cNvPr id="1" name="Line 1"/>
        <xdr:cNvSpPr>
          <a:spLocks/>
        </xdr:cNvSpPr>
      </xdr:nvSpPr>
      <xdr:spPr>
        <a:xfrm>
          <a:off x="38100" y="19050"/>
          <a:ext cx="11620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C18"/>
  <sheetViews>
    <sheetView tabSelected="1" workbookViewId="0" topLeftCell="A1">
      <pane xSplit="4" ySplit="1" topLeftCell="J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Y1" sqref="Y1"/>
    </sheetView>
  </sheetViews>
  <sheetFormatPr defaultColWidth="11.421875" defaultRowHeight="12.75"/>
  <cols>
    <col min="1" max="1" width="20.421875" style="0" bestFit="1" customWidth="1"/>
    <col min="2" max="2" width="4.8515625" style="0" bestFit="1" customWidth="1"/>
    <col min="3" max="3" width="5.57421875" style="0" bestFit="1" customWidth="1"/>
    <col min="4" max="4" width="4.8515625" style="0" bestFit="1" customWidth="1"/>
    <col min="5" max="6" width="5.28125" style="0" customWidth="1"/>
    <col min="7" max="7" width="5.421875" style="0" bestFit="1" customWidth="1"/>
    <col min="8" max="12" width="5.140625" style="0" customWidth="1"/>
    <col min="13" max="13" width="4.8515625" style="0" customWidth="1"/>
    <col min="14" max="16" width="5.140625" style="0" customWidth="1"/>
    <col min="17" max="17" width="4.00390625" style="0" customWidth="1"/>
    <col min="18" max="18" width="5.28125" style="0" customWidth="1"/>
    <col min="19" max="19" width="4.28125" style="0" customWidth="1"/>
    <col min="20" max="20" width="5.140625" style="0" customWidth="1"/>
    <col min="21" max="21" width="4.00390625" style="0" customWidth="1"/>
    <col min="22" max="24" width="5.140625" style="0" customWidth="1"/>
    <col min="25" max="25" width="4.28125" style="0" customWidth="1"/>
    <col min="26" max="26" width="5.140625" style="0" customWidth="1"/>
    <col min="27" max="27" width="6.28125" style="0" bestFit="1" customWidth="1"/>
    <col min="28" max="28" width="3.28125" style="0" bestFit="1" customWidth="1"/>
    <col min="29" max="29" width="7.8515625" style="0" bestFit="1" customWidth="1"/>
  </cols>
  <sheetData>
    <row r="1" spans="1:29" ht="44.25" customHeight="1">
      <c r="A1" s="1" t="s">
        <v>53</v>
      </c>
      <c r="B1" s="1" t="s">
        <v>1</v>
      </c>
      <c r="C1" s="1" t="s">
        <v>2</v>
      </c>
      <c r="D1" s="64" t="s">
        <v>3</v>
      </c>
      <c r="E1" s="65" t="s">
        <v>124</v>
      </c>
      <c r="F1" s="60" t="s">
        <v>143</v>
      </c>
      <c r="G1" s="60" t="s">
        <v>104</v>
      </c>
      <c r="H1" s="60" t="s">
        <v>141</v>
      </c>
      <c r="I1" s="60" t="s">
        <v>99</v>
      </c>
      <c r="J1" s="60" t="s">
        <v>144</v>
      </c>
      <c r="K1" s="60" t="s">
        <v>150</v>
      </c>
      <c r="L1" s="60" t="s">
        <v>109</v>
      </c>
      <c r="M1" s="60" t="s">
        <v>146</v>
      </c>
      <c r="N1" s="60" t="s">
        <v>103</v>
      </c>
      <c r="O1" s="66" t="s">
        <v>162</v>
      </c>
      <c r="P1" s="65" t="s">
        <v>151</v>
      </c>
      <c r="Q1" s="60" t="s">
        <v>105</v>
      </c>
      <c r="R1" s="60" t="s">
        <v>148</v>
      </c>
      <c r="S1" s="60" t="s">
        <v>110</v>
      </c>
      <c r="T1" s="60" t="s">
        <v>230</v>
      </c>
      <c r="U1" s="60" t="s">
        <v>106</v>
      </c>
      <c r="V1" s="60" t="s">
        <v>108</v>
      </c>
      <c r="W1" s="60" t="s">
        <v>142</v>
      </c>
      <c r="X1" s="60" t="s">
        <v>107</v>
      </c>
      <c r="Y1" s="60" t="s">
        <v>145</v>
      </c>
      <c r="Z1" s="60" t="s">
        <v>100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131</v>
      </c>
      <c r="B2" s="37">
        <v>1978</v>
      </c>
      <c r="C2" s="61">
        <v>1.85</v>
      </c>
      <c r="D2" s="67" t="s">
        <v>128</v>
      </c>
      <c r="E2" s="68"/>
      <c r="F2" s="69">
        <v>9</v>
      </c>
      <c r="G2" s="69">
        <v>14</v>
      </c>
      <c r="H2" s="69">
        <v>18</v>
      </c>
      <c r="I2" s="69"/>
      <c r="J2" s="70">
        <v>7</v>
      </c>
      <c r="K2" s="69"/>
      <c r="L2" s="70">
        <v>19</v>
      </c>
      <c r="M2" s="70"/>
      <c r="N2" s="70">
        <v>18</v>
      </c>
      <c r="O2" s="71"/>
      <c r="P2" s="72">
        <v>12</v>
      </c>
      <c r="Q2" s="70">
        <v>3</v>
      </c>
      <c r="R2" s="70">
        <v>10</v>
      </c>
      <c r="S2" s="70">
        <v>6</v>
      </c>
      <c r="T2" s="70">
        <v>7</v>
      </c>
      <c r="U2" s="70">
        <v>10</v>
      </c>
      <c r="V2" s="70">
        <v>7</v>
      </c>
      <c r="W2" s="70">
        <v>15</v>
      </c>
      <c r="X2" s="70">
        <v>11</v>
      </c>
      <c r="Y2" s="70"/>
      <c r="Z2" s="70"/>
      <c r="AA2" s="11">
        <f aca="true" t="shared" si="0" ref="AA2:AA15">SUM(E2:Z2)</f>
        <v>166</v>
      </c>
      <c r="AB2" s="5">
        <f aca="true" t="shared" si="1" ref="AB2:AB15">COUNT(E2:Z2)</f>
        <v>15</v>
      </c>
      <c r="AC2" s="12">
        <f aca="true" t="shared" si="2" ref="AC2:AC18">AA2/COUNT(E2:Z2)</f>
        <v>11.066666666666666</v>
      </c>
    </row>
    <row r="3" spans="1:29" ht="15" customHeight="1">
      <c r="A3" s="7" t="s">
        <v>129</v>
      </c>
      <c r="B3" s="37">
        <v>1969</v>
      </c>
      <c r="C3" s="61">
        <v>2</v>
      </c>
      <c r="D3" s="73" t="s">
        <v>127</v>
      </c>
      <c r="E3" s="68">
        <v>11</v>
      </c>
      <c r="F3" s="69">
        <v>6</v>
      </c>
      <c r="G3" s="69">
        <v>9</v>
      </c>
      <c r="H3" s="69">
        <v>10</v>
      </c>
      <c r="I3" s="69">
        <v>4</v>
      </c>
      <c r="J3" s="69">
        <v>11</v>
      </c>
      <c r="K3" s="69">
        <v>4</v>
      </c>
      <c r="L3" s="70">
        <v>12</v>
      </c>
      <c r="M3" s="70">
        <v>18</v>
      </c>
      <c r="N3" s="70">
        <v>10</v>
      </c>
      <c r="O3" s="71"/>
      <c r="P3" s="72">
        <v>13</v>
      </c>
      <c r="Q3" s="70">
        <v>7</v>
      </c>
      <c r="R3" s="70">
        <v>13</v>
      </c>
      <c r="S3" s="70">
        <v>13</v>
      </c>
      <c r="T3" s="70">
        <v>17</v>
      </c>
      <c r="U3" s="70">
        <v>15</v>
      </c>
      <c r="V3" s="70">
        <v>12</v>
      </c>
      <c r="W3" s="70">
        <v>3</v>
      </c>
      <c r="X3" s="70"/>
      <c r="Y3" s="70"/>
      <c r="Z3" s="70"/>
      <c r="AA3" s="11">
        <f t="shared" si="0"/>
        <v>188</v>
      </c>
      <c r="AB3" s="5">
        <f t="shared" si="1"/>
        <v>18</v>
      </c>
      <c r="AC3" s="12">
        <f t="shared" si="2"/>
        <v>10.444444444444445</v>
      </c>
    </row>
    <row r="4" spans="1:29" ht="15" customHeight="1">
      <c r="A4" s="7" t="s">
        <v>130</v>
      </c>
      <c r="B4" s="37">
        <v>1983</v>
      </c>
      <c r="C4" s="61">
        <v>1.88</v>
      </c>
      <c r="D4" s="67" t="s">
        <v>128</v>
      </c>
      <c r="E4" s="68">
        <v>8</v>
      </c>
      <c r="F4" s="69">
        <v>11</v>
      </c>
      <c r="G4" s="69">
        <v>2</v>
      </c>
      <c r="H4" s="69">
        <v>9</v>
      </c>
      <c r="I4" s="69">
        <v>7</v>
      </c>
      <c r="J4" s="69">
        <v>4</v>
      </c>
      <c r="K4" s="69">
        <v>2</v>
      </c>
      <c r="L4" s="70">
        <v>3</v>
      </c>
      <c r="M4" s="70">
        <v>9</v>
      </c>
      <c r="N4" s="70">
        <v>13</v>
      </c>
      <c r="O4" s="71">
        <v>4</v>
      </c>
      <c r="P4" s="72">
        <v>6</v>
      </c>
      <c r="Q4" s="70"/>
      <c r="R4" s="70">
        <v>18</v>
      </c>
      <c r="S4" s="70">
        <v>15</v>
      </c>
      <c r="T4" s="70">
        <v>14</v>
      </c>
      <c r="U4" s="70">
        <v>19</v>
      </c>
      <c r="V4" s="70">
        <v>12</v>
      </c>
      <c r="W4" s="70">
        <v>8</v>
      </c>
      <c r="X4" s="70">
        <v>7</v>
      </c>
      <c r="Y4" s="70"/>
      <c r="Z4" s="70"/>
      <c r="AA4" s="11">
        <f t="shared" si="0"/>
        <v>171</v>
      </c>
      <c r="AB4" s="5">
        <f t="shared" si="1"/>
        <v>19</v>
      </c>
      <c r="AC4" s="12">
        <f t="shared" si="2"/>
        <v>9</v>
      </c>
    </row>
    <row r="5" spans="1:29" ht="15" customHeight="1">
      <c r="A5" s="7" t="s">
        <v>133</v>
      </c>
      <c r="B5" s="37">
        <v>1983</v>
      </c>
      <c r="C5" s="37">
        <v>1.83</v>
      </c>
      <c r="D5" s="73" t="s">
        <v>126</v>
      </c>
      <c r="E5" s="68">
        <v>12</v>
      </c>
      <c r="F5" s="69">
        <v>2</v>
      </c>
      <c r="G5" s="70">
        <v>6</v>
      </c>
      <c r="H5" s="69">
        <v>11</v>
      </c>
      <c r="I5" s="69">
        <v>7</v>
      </c>
      <c r="J5" s="69">
        <v>4</v>
      </c>
      <c r="K5" s="69">
        <v>13</v>
      </c>
      <c r="L5" s="70">
        <v>12</v>
      </c>
      <c r="M5" s="70">
        <v>10</v>
      </c>
      <c r="N5" s="70">
        <v>7</v>
      </c>
      <c r="O5" s="71">
        <v>9</v>
      </c>
      <c r="P5" s="72">
        <v>10</v>
      </c>
      <c r="Q5" s="70">
        <v>6</v>
      </c>
      <c r="R5" s="70"/>
      <c r="S5" s="70">
        <v>6</v>
      </c>
      <c r="T5" s="70">
        <v>21</v>
      </c>
      <c r="U5" s="70">
        <v>10</v>
      </c>
      <c r="V5" s="70">
        <v>2</v>
      </c>
      <c r="W5" s="70">
        <v>10</v>
      </c>
      <c r="X5" s="70">
        <v>2</v>
      </c>
      <c r="Y5" s="70"/>
      <c r="Z5" s="70"/>
      <c r="AA5" s="11">
        <f t="shared" si="0"/>
        <v>160</v>
      </c>
      <c r="AB5" s="5">
        <f t="shared" si="1"/>
        <v>19</v>
      </c>
      <c r="AC5" s="12">
        <f t="shared" si="2"/>
        <v>8.421052631578947</v>
      </c>
    </row>
    <row r="6" spans="1:29" ht="15" customHeight="1">
      <c r="A6" s="7" t="s">
        <v>134</v>
      </c>
      <c r="B6" s="37">
        <v>1985</v>
      </c>
      <c r="C6" s="37">
        <v>1.95</v>
      </c>
      <c r="D6" s="74" t="s">
        <v>128</v>
      </c>
      <c r="E6" s="68">
        <v>3</v>
      </c>
      <c r="F6" s="69">
        <v>1</v>
      </c>
      <c r="G6" s="69">
        <v>9</v>
      </c>
      <c r="H6" s="69">
        <v>12</v>
      </c>
      <c r="I6" s="69">
        <v>6</v>
      </c>
      <c r="J6" s="69"/>
      <c r="K6" s="69">
        <v>12</v>
      </c>
      <c r="L6" s="70"/>
      <c r="M6" s="70"/>
      <c r="N6" s="70"/>
      <c r="O6" s="71">
        <v>7</v>
      </c>
      <c r="P6" s="72">
        <v>1</v>
      </c>
      <c r="Q6" s="70">
        <v>15</v>
      </c>
      <c r="R6" s="70">
        <v>5</v>
      </c>
      <c r="S6" s="70">
        <v>7</v>
      </c>
      <c r="T6" s="70">
        <v>22</v>
      </c>
      <c r="U6" s="70">
        <v>7</v>
      </c>
      <c r="V6" s="70">
        <v>7</v>
      </c>
      <c r="W6" s="70">
        <v>4</v>
      </c>
      <c r="X6" s="70">
        <v>11</v>
      </c>
      <c r="Y6" s="70"/>
      <c r="Z6" s="70"/>
      <c r="AA6" s="11">
        <f t="shared" si="0"/>
        <v>129</v>
      </c>
      <c r="AB6" s="5">
        <f t="shared" si="1"/>
        <v>16</v>
      </c>
      <c r="AC6" s="12">
        <f t="shared" si="2"/>
        <v>8.0625</v>
      </c>
    </row>
    <row r="7" spans="1:29" ht="15" customHeight="1">
      <c r="A7" s="7" t="s">
        <v>125</v>
      </c>
      <c r="B7" s="37">
        <v>1984</v>
      </c>
      <c r="C7" s="61">
        <v>1.85</v>
      </c>
      <c r="D7" s="67" t="s">
        <v>126</v>
      </c>
      <c r="E7" s="68">
        <v>4</v>
      </c>
      <c r="F7" s="69">
        <v>14</v>
      </c>
      <c r="G7" s="69">
        <v>12</v>
      </c>
      <c r="H7" s="69">
        <v>2</v>
      </c>
      <c r="I7" s="69">
        <v>13</v>
      </c>
      <c r="J7" s="69">
        <v>4</v>
      </c>
      <c r="K7" s="69">
        <v>2</v>
      </c>
      <c r="L7" s="70">
        <v>5</v>
      </c>
      <c r="M7" s="70">
        <v>12</v>
      </c>
      <c r="N7" s="70">
        <v>6</v>
      </c>
      <c r="O7" s="71">
        <v>18</v>
      </c>
      <c r="P7" s="72"/>
      <c r="Q7" s="70">
        <v>10</v>
      </c>
      <c r="R7" s="70">
        <v>4</v>
      </c>
      <c r="S7" s="70">
        <v>0</v>
      </c>
      <c r="T7" s="70">
        <v>4</v>
      </c>
      <c r="U7" s="70">
        <v>8</v>
      </c>
      <c r="V7" s="70">
        <v>9</v>
      </c>
      <c r="W7" s="70">
        <v>8</v>
      </c>
      <c r="X7" s="70">
        <v>11</v>
      </c>
      <c r="Y7" s="70"/>
      <c r="Z7" s="70"/>
      <c r="AA7" s="11">
        <f t="shared" si="0"/>
        <v>146</v>
      </c>
      <c r="AB7" s="5">
        <f t="shared" si="1"/>
        <v>19</v>
      </c>
      <c r="AC7" s="12">
        <f t="shared" si="2"/>
        <v>7.684210526315789</v>
      </c>
    </row>
    <row r="8" spans="1:29" ht="15" customHeight="1">
      <c r="A8" s="7" t="s">
        <v>138</v>
      </c>
      <c r="B8" s="37">
        <v>1985</v>
      </c>
      <c r="C8" s="37">
        <v>1.96</v>
      </c>
      <c r="D8" s="67" t="s">
        <v>127</v>
      </c>
      <c r="E8" s="68"/>
      <c r="F8" s="69"/>
      <c r="G8" s="69"/>
      <c r="H8" s="69"/>
      <c r="I8" s="69"/>
      <c r="J8" s="69"/>
      <c r="K8" s="69"/>
      <c r="L8" s="70"/>
      <c r="M8" s="70">
        <v>10</v>
      </c>
      <c r="N8" s="70"/>
      <c r="O8" s="71">
        <v>2</v>
      </c>
      <c r="P8" s="72">
        <v>6</v>
      </c>
      <c r="Q8" s="70">
        <v>4</v>
      </c>
      <c r="R8" s="70">
        <v>12</v>
      </c>
      <c r="S8" s="70">
        <v>10</v>
      </c>
      <c r="T8" s="70">
        <v>7</v>
      </c>
      <c r="U8" s="70">
        <v>10</v>
      </c>
      <c r="V8" s="70">
        <v>13</v>
      </c>
      <c r="W8" s="70">
        <v>4</v>
      </c>
      <c r="X8" s="70">
        <v>2</v>
      </c>
      <c r="Y8" s="70"/>
      <c r="Z8" s="70"/>
      <c r="AA8" s="11">
        <f t="shared" si="0"/>
        <v>80</v>
      </c>
      <c r="AB8" s="5">
        <f t="shared" si="1"/>
        <v>11</v>
      </c>
      <c r="AC8" s="12">
        <f t="shared" si="2"/>
        <v>7.2727272727272725</v>
      </c>
    </row>
    <row r="9" spans="1:29" ht="15" customHeight="1">
      <c r="A9" s="7" t="s">
        <v>137</v>
      </c>
      <c r="B9" s="37">
        <v>1986</v>
      </c>
      <c r="C9" s="61">
        <v>1.8</v>
      </c>
      <c r="D9" s="67" t="s">
        <v>128</v>
      </c>
      <c r="E9" s="68">
        <v>7</v>
      </c>
      <c r="F9" s="69">
        <v>0</v>
      </c>
      <c r="G9" s="69"/>
      <c r="H9" s="69"/>
      <c r="I9" s="69">
        <v>9</v>
      </c>
      <c r="J9" s="69">
        <v>7</v>
      </c>
      <c r="K9" s="69">
        <v>12</v>
      </c>
      <c r="L9" s="70">
        <v>10</v>
      </c>
      <c r="M9" s="70"/>
      <c r="N9" s="70">
        <v>5</v>
      </c>
      <c r="O9" s="71">
        <v>3</v>
      </c>
      <c r="P9" s="72">
        <v>19</v>
      </c>
      <c r="Q9" s="70">
        <v>3</v>
      </c>
      <c r="R9" s="70">
        <v>2</v>
      </c>
      <c r="S9" s="70">
        <v>9</v>
      </c>
      <c r="T9" s="70">
        <v>4</v>
      </c>
      <c r="U9" s="70">
        <v>0</v>
      </c>
      <c r="V9" s="70"/>
      <c r="W9" s="70">
        <v>17</v>
      </c>
      <c r="X9" s="70">
        <v>8</v>
      </c>
      <c r="Y9" s="70"/>
      <c r="Z9" s="70"/>
      <c r="AA9" s="11">
        <f t="shared" si="0"/>
        <v>115</v>
      </c>
      <c r="AB9" s="5">
        <f t="shared" si="1"/>
        <v>16</v>
      </c>
      <c r="AC9" s="12">
        <f t="shared" si="2"/>
        <v>7.1875</v>
      </c>
    </row>
    <row r="10" spans="1:29" ht="15" customHeight="1">
      <c r="A10" s="7" t="s">
        <v>136</v>
      </c>
      <c r="B10" s="37">
        <v>1979</v>
      </c>
      <c r="C10" s="61">
        <v>2</v>
      </c>
      <c r="D10" s="74" t="s">
        <v>127</v>
      </c>
      <c r="E10" s="68">
        <v>9</v>
      </c>
      <c r="F10" s="69">
        <v>8</v>
      </c>
      <c r="G10" s="69">
        <v>4</v>
      </c>
      <c r="H10" s="69">
        <v>10</v>
      </c>
      <c r="I10" s="69">
        <v>3</v>
      </c>
      <c r="J10" s="69">
        <v>4</v>
      </c>
      <c r="K10" s="69">
        <v>1</v>
      </c>
      <c r="L10" s="70">
        <v>11</v>
      </c>
      <c r="M10" s="70">
        <v>6</v>
      </c>
      <c r="N10" s="70">
        <v>10</v>
      </c>
      <c r="O10" s="71">
        <v>10</v>
      </c>
      <c r="P10" s="72">
        <v>6</v>
      </c>
      <c r="Q10" s="70">
        <v>4</v>
      </c>
      <c r="R10" s="70">
        <v>6</v>
      </c>
      <c r="S10" s="70">
        <v>4</v>
      </c>
      <c r="T10" s="70"/>
      <c r="U10" s="70">
        <v>0</v>
      </c>
      <c r="V10" s="70">
        <v>2</v>
      </c>
      <c r="W10" s="70">
        <v>9</v>
      </c>
      <c r="X10" s="70">
        <v>12</v>
      </c>
      <c r="Y10" s="70"/>
      <c r="Z10" s="70"/>
      <c r="AA10" s="11">
        <f t="shared" si="0"/>
        <v>119</v>
      </c>
      <c r="AB10" s="5">
        <f t="shared" si="1"/>
        <v>19</v>
      </c>
      <c r="AC10" s="12">
        <f t="shared" si="2"/>
        <v>6.2631578947368425</v>
      </c>
    </row>
    <row r="11" spans="1:29" ht="15" customHeight="1">
      <c r="A11" s="7" t="s">
        <v>132</v>
      </c>
      <c r="B11" s="37">
        <v>1982</v>
      </c>
      <c r="C11" s="61">
        <v>1.88</v>
      </c>
      <c r="D11" s="67" t="s">
        <v>127</v>
      </c>
      <c r="E11" s="68">
        <v>10</v>
      </c>
      <c r="F11" s="69">
        <v>3</v>
      </c>
      <c r="G11" s="69">
        <v>4</v>
      </c>
      <c r="H11" s="69">
        <v>4</v>
      </c>
      <c r="I11" s="69">
        <v>8</v>
      </c>
      <c r="J11" s="69">
        <v>1</v>
      </c>
      <c r="K11" s="69">
        <v>15</v>
      </c>
      <c r="L11" s="70">
        <v>13</v>
      </c>
      <c r="M11" s="70">
        <v>5</v>
      </c>
      <c r="N11" s="70">
        <v>2</v>
      </c>
      <c r="O11" s="71">
        <v>11</v>
      </c>
      <c r="P11" s="72"/>
      <c r="Q11" s="70">
        <v>4</v>
      </c>
      <c r="R11" s="70">
        <v>6</v>
      </c>
      <c r="S11" s="70">
        <v>4</v>
      </c>
      <c r="T11" s="70">
        <v>3</v>
      </c>
      <c r="U11" s="70"/>
      <c r="V11" s="70">
        <v>4</v>
      </c>
      <c r="W11" s="70">
        <v>0</v>
      </c>
      <c r="X11" s="70">
        <v>11</v>
      </c>
      <c r="Y11" s="70"/>
      <c r="Z11" s="70"/>
      <c r="AA11" s="11">
        <f t="shared" si="0"/>
        <v>108</v>
      </c>
      <c r="AB11" s="5">
        <f t="shared" si="1"/>
        <v>18</v>
      </c>
      <c r="AC11" s="12">
        <f t="shared" si="2"/>
        <v>6</v>
      </c>
    </row>
    <row r="12" spans="1:29" ht="15" customHeight="1">
      <c r="A12" s="7" t="s">
        <v>218</v>
      </c>
      <c r="B12" s="37">
        <v>1978</v>
      </c>
      <c r="C12" s="61"/>
      <c r="D12" s="67"/>
      <c r="E12" s="68"/>
      <c r="F12" s="69"/>
      <c r="G12" s="69"/>
      <c r="H12" s="69"/>
      <c r="I12" s="69"/>
      <c r="J12" s="69"/>
      <c r="K12" s="69"/>
      <c r="L12" s="70"/>
      <c r="M12" s="70">
        <v>6</v>
      </c>
      <c r="N12" s="70"/>
      <c r="O12" s="75"/>
      <c r="P12" s="72"/>
      <c r="Q12" s="70"/>
      <c r="R12" s="70"/>
      <c r="S12" s="70"/>
      <c r="T12" s="70"/>
      <c r="U12" s="70">
        <v>0</v>
      </c>
      <c r="V12" s="70"/>
      <c r="W12" s="70"/>
      <c r="X12" s="70"/>
      <c r="Y12" s="70"/>
      <c r="Z12" s="70"/>
      <c r="AA12" s="11">
        <f t="shared" si="0"/>
        <v>6</v>
      </c>
      <c r="AB12" s="5">
        <f t="shared" si="1"/>
        <v>2</v>
      </c>
      <c r="AC12" s="12">
        <f t="shared" si="2"/>
        <v>3</v>
      </c>
    </row>
    <row r="13" spans="1:29" ht="15" customHeight="1">
      <c r="A13" s="7" t="s">
        <v>139</v>
      </c>
      <c r="B13" s="37">
        <v>1986</v>
      </c>
      <c r="C13" s="61">
        <v>1.9</v>
      </c>
      <c r="D13" s="74" t="s">
        <v>127</v>
      </c>
      <c r="E13" s="68">
        <v>2</v>
      </c>
      <c r="F13" s="69">
        <v>5</v>
      </c>
      <c r="G13" s="69">
        <v>0</v>
      </c>
      <c r="H13" s="69">
        <v>2</v>
      </c>
      <c r="I13" s="69">
        <v>6</v>
      </c>
      <c r="J13" s="69">
        <v>2</v>
      </c>
      <c r="K13" s="69">
        <v>2</v>
      </c>
      <c r="L13" s="70">
        <v>2</v>
      </c>
      <c r="M13" s="70">
        <v>3</v>
      </c>
      <c r="N13" s="70">
        <v>0</v>
      </c>
      <c r="O13" s="75">
        <v>5</v>
      </c>
      <c r="P13" s="72">
        <v>0</v>
      </c>
      <c r="Q13" s="70">
        <v>5</v>
      </c>
      <c r="R13" s="70">
        <v>0</v>
      </c>
      <c r="S13" s="70"/>
      <c r="T13" s="70">
        <v>3</v>
      </c>
      <c r="U13" s="70"/>
      <c r="V13" s="70"/>
      <c r="W13" s="70"/>
      <c r="X13" s="70">
        <v>0</v>
      </c>
      <c r="Y13" s="70"/>
      <c r="Z13" s="70"/>
      <c r="AA13" s="11">
        <f t="shared" si="0"/>
        <v>37</v>
      </c>
      <c r="AB13" s="5">
        <f t="shared" si="1"/>
        <v>16</v>
      </c>
      <c r="AC13" s="12">
        <f t="shared" si="2"/>
        <v>2.3125</v>
      </c>
    </row>
    <row r="14" spans="1:29" ht="15" customHeight="1">
      <c r="A14" s="7" t="s">
        <v>135</v>
      </c>
      <c r="B14" s="37">
        <v>1988</v>
      </c>
      <c r="C14" s="61">
        <v>1.9</v>
      </c>
      <c r="D14" s="67" t="s">
        <v>128</v>
      </c>
      <c r="E14" s="68">
        <v>5</v>
      </c>
      <c r="F14" s="69"/>
      <c r="G14" s="69">
        <v>2</v>
      </c>
      <c r="H14" s="69">
        <v>2</v>
      </c>
      <c r="I14" s="69">
        <v>1</v>
      </c>
      <c r="J14" s="69">
        <v>6</v>
      </c>
      <c r="K14" s="69"/>
      <c r="L14" s="70"/>
      <c r="M14" s="70"/>
      <c r="N14" s="70"/>
      <c r="O14" s="75"/>
      <c r="P14" s="72">
        <v>0</v>
      </c>
      <c r="Q14" s="70"/>
      <c r="R14" s="70"/>
      <c r="S14" s="70"/>
      <c r="T14" s="70"/>
      <c r="U14" s="70"/>
      <c r="V14" s="70">
        <v>0</v>
      </c>
      <c r="W14" s="70"/>
      <c r="X14" s="70"/>
      <c r="Y14" s="70"/>
      <c r="Z14" s="70"/>
      <c r="AA14" s="11">
        <f t="shared" si="0"/>
        <v>16</v>
      </c>
      <c r="AB14" s="5">
        <f t="shared" si="1"/>
        <v>7</v>
      </c>
      <c r="AC14" s="12">
        <f t="shared" si="2"/>
        <v>2.2857142857142856</v>
      </c>
    </row>
    <row r="15" spans="1:29" ht="15" customHeight="1">
      <c r="A15" s="7" t="s">
        <v>140</v>
      </c>
      <c r="B15" s="37">
        <v>1987</v>
      </c>
      <c r="C15" s="37">
        <v>1.95</v>
      </c>
      <c r="D15" s="67" t="s">
        <v>127</v>
      </c>
      <c r="E15" s="68"/>
      <c r="F15" s="69"/>
      <c r="G15" s="69"/>
      <c r="H15" s="69"/>
      <c r="I15" s="69"/>
      <c r="J15" s="69"/>
      <c r="K15" s="69"/>
      <c r="L15" s="70"/>
      <c r="M15" s="70"/>
      <c r="N15" s="75"/>
      <c r="O15" s="76"/>
      <c r="P15" s="75"/>
      <c r="Q15" s="70"/>
      <c r="R15" s="70"/>
      <c r="S15" s="70"/>
      <c r="T15" s="70"/>
      <c r="U15" s="70"/>
      <c r="V15" s="70"/>
      <c r="W15" s="70"/>
      <c r="X15" s="70"/>
      <c r="Y15" s="70"/>
      <c r="Z15" s="71"/>
      <c r="AA15" s="11">
        <f t="shared" si="0"/>
        <v>0</v>
      </c>
      <c r="AB15" s="5">
        <f t="shared" si="1"/>
        <v>0</v>
      </c>
      <c r="AC15" s="12" t="e">
        <f t="shared" si="2"/>
        <v>#DIV/0!</v>
      </c>
    </row>
    <row r="16" spans="1:29" ht="15" customHeight="1">
      <c r="A16" s="77" t="s">
        <v>6</v>
      </c>
      <c r="B16" s="38">
        <f>2005-(SUM(B2:B15)/COUNT(B2:B15))</f>
        <v>22.64285714285711</v>
      </c>
      <c r="C16" s="39">
        <f>SUM(C2:C15)/COUNT(C2:C15)</f>
        <v>1.9038461538461535</v>
      </c>
      <c r="D16" s="37"/>
      <c r="E16" s="28">
        <f aca="true" t="shared" si="3" ref="E16:N16">SUM(E2:E15)</f>
        <v>71</v>
      </c>
      <c r="F16" s="28">
        <f t="shared" si="3"/>
        <v>59</v>
      </c>
      <c r="G16" s="28">
        <f t="shared" si="3"/>
        <v>62</v>
      </c>
      <c r="H16" s="28">
        <f t="shared" si="3"/>
        <v>80</v>
      </c>
      <c r="I16" s="28">
        <f t="shared" si="3"/>
        <v>64</v>
      </c>
      <c r="J16" s="28">
        <f t="shared" si="3"/>
        <v>50</v>
      </c>
      <c r="K16" s="28">
        <f t="shared" si="3"/>
        <v>63</v>
      </c>
      <c r="L16" s="28">
        <f t="shared" si="3"/>
        <v>87</v>
      </c>
      <c r="M16" s="28">
        <f t="shared" si="3"/>
        <v>79</v>
      </c>
      <c r="N16" s="28">
        <f t="shared" si="3"/>
        <v>71</v>
      </c>
      <c r="O16" s="78">
        <f aca="true" t="shared" si="4" ref="O16:X16">SUM(O2:O15)</f>
        <v>69</v>
      </c>
      <c r="P16" s="79">
        <f t="shared" si="4"/>
        <v>73</v>
      </c>
      <c r="Q16" s="101">
        <f t="shared" si="4"/>
        <v>61</v>
      </c>
      <c r="R16" s="28">
        <f t="shared" si="4"/>
        <v>76</v>
      </c>
      <c r="S16" s="28">
        <f t="shared" si="4"/>
        <v>74</v>
      </c>
      <c r="T16" s="28">
        <f t="shared" si="4"/>
        <v>102</v>
      </c>
      <c r="U16" s="28">
        <f t="shared" si="4"/>
        <v>79</v>
      </c>
      <c r="V16" s="28">
        <f t="shared" si="4"/>
        <v>68</v>
      </c>
      <c r="W16" s="28">
        <f t="shared" si="4"/>
        <v>78</v>
      </c>
      <c r="X16" s="28">
        <f t="shared" si="4"/>
        <v>75</v>
      </c>
      <c r="Y16" s="78"/>
      <c r="Z16" s="78"/>
      <c r="AA16" s="15">
        <f>SUM(AA2:AA15)</f>
        <v>1441</v>
      </c>
      <c r="AB16" s="40"/>
      <c r="AC16" s="16">
        <f t="shared" si="2"/>
        <v>72.05</v>
      </c>
    </row>
    <row r="17" spans="1:29" ht="12.75">
      <c r="A17" s="41" t="s">
        <v>7</v>
      </c>
      <c r="B17" s="42"/>
      <c r="C17" s="42"/>
      <c r="D17" s="42"/>
      <c r="E17" s="80">
        <v>75</v>
      </c>
      <c r="F17" s="80">
        <v>69</v>
      </c>
      <c r="G17" s="80">
        <v>70</v>
      </c>
      <c r="H17" s="80">
        <v>87</v>
      </c>
      <c r="I17" s="80">
        <v>81</v>
      </c>
      <c r="J17" s="80">
        <v>75</v>
      </c>
      <c r="K17" s="80">
        <v>95</v>
      </c>
      <c r="L17" s="80">
        <v>62</v>
      </c>
      <c r="M17" s="80">
        <v>105</v>
      </c>
      <c r="N17" s="80">
        <v>70</v>
      </c>
      <c r="O17" s="81">
        <v>77</v>
      </c>
      <c r="P17" s="82">
        <v>67</v>
      </c>
      <c r="Q17" s="80">
        <v>92</v>
      </c>
      <c r="R17" s="80">
        <v>73</v>
      </c>
      <c r="S17" s="80">
        <v>92</v>
      </c>
      <c r="T17" s="80">
        <v>95</v>
      </c>
      <c r="U17" s="80">
        <v>84</v>
      </c>
      <c r="V17" s="80">
        <v>77</v>
      </c>
      <c r="W17" s="80">
        <v>90</v>
      </c>
      <c r="X17" s="80">
        <v>88</v>
      </c>
      <c r="Y17" s="80"/>
      <c r="Z17" s="80"/>
      <c r="AA17" s="15">
        <f>SUM(E17:Z17)</f>
        <v>1624</v>
      </c>
      <c r="AB17" s="40"/>
      <c r="AC17" s="16">
        <f t="shared" si="2"/>
        <v>81.2</v>
      </c>
    </row>
    <row r="18" spans="1:29" ht="12.75">
      <c r="A18" s="41" t="s">
        <v>8</v>
      </c>
      <c r="B18" s="42"/>
      <c r="C18" s="42"/>
      <c r="D18" s="42"/>
      <c r="E18" s="18">
        <f aca="true" t="shared" si="5" ref="E18:N18">E16-E17</f>
        <v>-4</v>
      </c>
      <c r="F18" s="18">
        <f t="shared" si="5"/>
        <v>-10</v>
      </c>
      <c r="G18" s="18">
        <f t="shared" si="5"/>
        <v>-8</v>
      </c>
      <c r="H18" s="18">
        <f t="shared" si="5"/>
        <v>-7</v>
      </c>
      <c r="I18" s="18">
        <f t="shared" si="5"/>
        <v>-17</v>
      </c>
      <c r="J18" s="18">
        <f t="shared" si="5"/>
        <v>-25</v>
      </c>
      <c r="K18" s="18">
        <f t="shared" si="5"/>
        <v>-32</v>
      </c>
      <c r="L18" s="18">
        <f t="shared" si="5"/>
        <v>25</v>
      </c>
      <c r="M18" s="18">
        <f t="shared" si="5"/>
        <v>-26</v>
      </c>
      <c r="N18" s="18">
        <f t="shared" si="5"/>
        <v>1</v>
      </c>
      <c r="O18" s="18">
        <f aca="true" t="shared" si="6" ref="O18:X18">O16-O17</f>
        <v>-8</v>
      </c>
      <c r="P18" s="54">
        <f t="shared" si="6"/>
        <v>6</v>
      </c>
      <c r="Q18" s="18">
        <f t="shared" si="6"/>
        <v>-31</v>
      </c>
      <c r="R18" s="18">
        <f t="shared" si="6"/>
        <v>3</v>
      </c>
      <c r="S18" s="18">
        <f t="shared" si="6"/>
        <v>-18</v>
      </c>
      <c r="T18" s="18">
        <f t="shared" si="6"/>
        <v>7</v>
      </c>
      <c r="U18" s="18">
        <f t="shared" si="6"/>
        <v>-5</v>
      </c>
      <c r="V18" s="18">
        <f t="shared" si="6"/>
        <v>-9</v>
      </c>
      <c r="W18" s="18">
        <f t="shared" si="6"/>
        <v>-12</v>
      </c>
      <c r="X18" s="18">
        <f t="shared" si="6"/>
        <v>-13</v>
      </c>
      <c r="Y18" s="18"/>
      <c r="Z18" s="18"/>
      <c r="AA18" s="32">
        <f>SUM(E18:Z18)</f>
        <v>-183</v>
      </c>
      <c r="AB18" s="5"/>
      <c r="AC18" s="33">
        <f t="shared" si="2"/>
        <v>-9.15</v>
      </c>
    </row>
  </sheetData>
  <conditionalFormatting sqref="E18:Z18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conditionalFormatting sqref="AA18:AC18">
    <cfRule type="cellIs" priority="3" dxfId="0" operator="between" stopIfTrue="1">
      <formula>0</formula>
      <formula>1000</formula>
    </cfRule>
    <cfRule type="cellIs" priority="4" dxfId="1" operator="between" stopIfTrue="1">
      <formula>0</formula>
      <formula>-1000</formula>
    </cfRule>
  </conditionalFormatting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scale="89" r:id="rId2"/>
  <headerFooter alignWithMargins="0">
    <oddHeader>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AC15"/>
  <sheetViews>
    <sheetView workbookViewId="0" topLeftCell="A1">
      <pane xSplit="4" ySplit="1" topLeftCell="H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C1" sqref="AC1"/>
    </sheetView>
  </sheetViews>
  <sheetFormatPr defaultColWidth="11.421875" defaultRowHeight="12.75"/>
  <cols>
    <col min="1" max="1" width="12.7109375" style="0" bestFit="1" customWidth="1"/>
    <col min="2" max="4" width="4.8515625" style="0" bestFit="1" customWidth="1"/>
    <col min="5" max="5" width="5.57421875" style="0" bestFit="1" customWidth="1"/>
    <col min="6" max="6" width="4.28125" style="0" customWidth="1"/>
    <col min="7" max="7" width="5.28125" style="0" customWidth="1"/>
    <col min="8" max="8" width="4.140625" style="0" customWidth="1"/>
    <col min="9" max="12" width="5.140625" style="0" customWidth="1"/>
    <col min="13" max="13" width="5.28125" style="0" customWidth="1"/>
    <col min="14" max="14" width="3.8515625" style="0" customWidth="1"/>
    <col min="15" max="15" width="4.140625" style="0" customWidth="1"/>
    <col min="16" max="16" width="5.140625" style="0" customWidth="1"/>
    <col min="17" max="17" width="5.28125" style="0" customWidth="1"/>
    <col min="18" max="19" width="5.140625" style="0" customWidth="1"/>
    <col min="20" max="20" width="4.7109375" style="0" customWidth="1"/>
    <col min="21" max="23" width="5.140625" style="0" customWidth="1"/>
    <col min="24" max="24" width="3.8515625" style="0" customWidth="1"/>
    <col min="25" max="26" width="5.140625" style="0" customWidth="1"/>
    <col min="27" max="27" width="6.00390625" style="0" customWidth="1"/>
    <col min="28" max="28" width="3.28125" style="0" bestFit="1" customWidth="1"/>
    <col min="29" max="29" width="7.421875" style="0" customWidth="1"/>
  </cols>
  <sheetData>
    <row r="1" spans="1:29" ht="44.25" customHeight="1">
      <c r="A1" s="1" t="s">
        <v>9</v>
      </c>
      <c r="B1" s="1" t="s">
        <v>1</v>
      </c>
      <c r="C1" s="1" t="s">
        <v>2</v>
      </c>
      <c r="D1" s="2" t="s">
        <v>3</v>
      </c>
      <c r="E1" s="21" t="s">
        <v>108</v>
      </c>
      <c r="F1" s="21" t="s">
        <v>149</v>
      </c>
      <c r="G1" s="21" t="s">
        <v>100</v>
      </c>
      <c r="H1" s="21" t="s">
        <v>145</v>
      </c>
      <c r="I1" s="21" t="s">
        <v>107</v>
      </c>
      <c r="J1" s="21" t="s">
        <v>142</v>
      </c>
      <c r="K1" s="21" t="s">
        <v>151</v>
      </c>
      <c r="L1" s="21" t="s">
        <v>99</v>
      </c>
      <c r="M1" s="21" t="s">
        <v>148</v>
      </c>
      <c r="N1" s="21" t="s">
        <v>106</v>
      </c>
      <c r="O1" s="47" t="s">
        <v>110</v>
      </c>
      <c r="P1" s="50" t="s">
        <v>150</v>
      </c>
      <c r="Q1" s="21" t="s">
        <v>112</v>
      </c>
      <c r="R1" s="21" t="s">
        <v>162</v>
      </c>
      <c r="S1" s="21" t="s">
        <v>103</v>
      </c>
      <c r="T1" s="21" t="s">
        <v>146</v>
      </c>
      <c r="U1" s="21" t="s">
        <v>109</v>
      </c>
      <c r="V1" s="21" t="s">
        <v>124</v>
      </c>
      <c r="W1" s="21" t="s">
        <v>147</v>
      </c>
      <c r="X1" s="21" t="s">
        <v>104</v>
      </c>
      <c r="Y1" s="21" t="s">
        <v>144</v>
      </c>
      <c r="Z1" s="47" t="s">
        <v>141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166</v>
      </c>
      <c r="B2" s="22">
        <v>1958</v>
      </c>
      <c r="C2" s="46"/>
      <c r="D2" s="23"/>
      <c r="E2" s="24">
        <v>18</v>
      </c>
      <c r="F2" s="24"/>
      <c r="G2" s="24"/>
      <c r="H2" s="24">
        <v>16</v>
      </c>
      <c r="I2" s="24">
        <v>16</v>
      </c>
      <c r="J2" s="24"/>
      <c r="K2" s="24"/>
      <c r="L2" s="24"/>
      <c r="M2" s="24">
        <v>23</v>
      </c>
      <c r="N2" s="24">
        <v>14</v>
      </c>
      <c r="O2" s="25">
        <v>15</v>
      </c>
      <c r="P2" s="51">
        <v>31</v>
      </c>
      <c r="Q2" s="24">
        <v>18</v>
      </c>
      <c r="R2" s="24"/>
      <c r="S2" s="24"/>
      <c r="T2" s="24"/>
      <c r="U2" s="24"/>
      <c r="V2" s="24"/>
      <c r="W2" s="24"/>
      <c r="X2" s="24">
        <v>9</v>
      </c>
      <c r="Y2" s="24">
        <v>19</v>
      </c>
      <c r="Z2" s="24"/>
      <c r="AA2" s="11">
        <f>SUM(E2:Z2)</f>
        <v>179</v>
      </c>
      <c r="AB2" s="5">
        <f>COUNT(E2:Z2)</f>
        <v>10</v>
      </c>
      <c r="AC2" s="12">
        <f>AA2/COUNT(E2:Z2)</f>
        <v>17.9</v>
      </c>
    </row>
    <row r="3" spans="1:29" ht="15" customHeight="1">
      <c r="A3" s="7" t="s">
        <v>169</v>
      </c>
      <c r="B3" s="22">
        <v>1977</v>
      </c>
      <c r="C3" s="46"/>
      <c r="D3" s="23"/>
      <c r="E3" s="24">
        <v>8</v>
      </c>
      <c r="F3" s="24"/>
      <c r="G3" s="24"/>
      <c r="H3" s="24">
        <v>5</v>
      </c>
      <c r="I3" s="24">
        <v>22</v>
      </c>
      <c r="J3" s="24"/>
      <c r="K3" s="24"/>
      <c r="L3" s="24"/>
      <c r="M3" s="24">
        <v>15</v>
      </c>
      <c r="N3" s="24">
        <v>9</v>
      </c>
      <c r="O3" s="25">
        <v>15</v>
      </c>
      <c r="P3" s="51">
        <v>14</v>
      </c>
      <c r="Q3" s="24">
        <v>24</v>
      </c>
      <c r="R3" s="24"/>
      <c r="S3" s="24"/>
      <c r="T3" s="24"/>
      <c r="U3" s="24"/>
      <c r="V3" s="24"/>
      <c r="W3" s="24"/>
      <c r="X3" s="24" t="s">
        <v>101</v>
      </c>
      <c r="Y3" s="24">
        <v>4</v>
      </c>
      <c r="Z3" s="24"/>
      <c r="AA3" s="11">
        <f>SUM(E3:Z3)</f>
        <v>116</v>
      </c>
      <c r="AB3" s="5">
        <f>COUNT(E3:Z3)</f>
        <v>9</v>
      </c>
      <c r="AC3" s="12">
        <f>AA3/COUNT(E3:Z3)</f>
        <v>12.88888888888889</v>
      </c>
    </row>
    <row r="4" spans="1:29" ht="15" customHeight="1">
      <c r="A4" s="7" t="s">
        <v>168</v>
      </c>
      <c r="B4" s="22">
        <v>1980</v>
      </c>
      <c r="C4" s="46"/>
      <c r="D4" s="23"/>
      <c r="E4" s="24">
        <v>7</v>
      </c>
      <c r="F4" s="24"/>
      <c r="G4" s="24"/>
      <c r="H4" s="24">
        <v>23</v>
      </c>
      <c r="I4" s="24">
        <v>10</v>
      </c>
      <c r="J4" s="24"/>
      <c r="K4" s="24"/>
      <c r="L4" s="24"/>
      <c r="M4" s="24">
        <v>4</v>
      </c>
      <c r="N4" s="24">
        <v>3</v>
      </c>
      <c r="O4" s="25">
        <v>15</v>
      </c>
      <c r="P4" s="51">
        <v>19</v>
      </c>
      <c r="Q4" s="24">
        <v>15</v>
      </c>
      <c r="R4" s="24"/>
      <c r="S4" s="24"/>
      <c r="T4" s="24"/>
      <c r="U4" s="24"/>
      <c r="V4" s="24"/>
      <c r="W4" s="24"/>
      <c r="X4" s="24">
        <v>9</v>
      </c>
      <c r="Y4" s="24">
        <v>17</v>
      </c>
      <c r="Z4" s="24"/>
      <c r="AA4" s="11">
        <f>SUM(E4:Z4)</f>
        <v>122</v>
      </c>
      <c r="AB4" s="5">
        <f>COUNT(E4:Z4)</f>
        <v>10</v>
      </c>
      <c r="AC4" s="12">
        <f>AA4/COUNT(E4:Z4)</f>
        <v>12.2</v>
      </c>
    </row>
    <row r="5" spans="1:29" ht="15" customHeight="1">
      <c r="A5" s="7" t="s">
        <v>170</v>
      </c>
      <c r="B5" s="22">
        <v>1980</v>
      </c>
      <c r="C5" s="22"/>
      <c r="D5" s="23"/>
      <c r="E5" s="24">
        <v>14</v>
      </c>
      <c r="F5" s="24"/>
      <c r="G5" s="24"/>
      <c r="H5" s="24">
        <v>9</v>
      </c>
      <c r="I5" s="24">
        <v>2</v>
      </c>
      <c r="J5" s="24"/>
      <c r="K5" s="24"/>
      <c r="L5" s="24"/>
      <c r="M5" s="24">
        <v>16</v>
      </c>
      <c r="N5" s="24">
        <v>10</v>
      </c>
      <c r="O5" s="25">
        <v>9</v>
      </c>
      <c r="P5" s="51">
        <v>8</v>
      </c>
      <c r="Q5" s="24">
        <v>0</v>
      </c>
      <c r="R5" s="24"/>
      <c r="S5" s="24"/>
      <c r="T5" s="24"/>
      <c r="U5" s="24"/>
      <c r="V5" s="25"/>
      <c r="W5" s="25"/>
      <c r="X5" s="25">
        <v>8</v>
      </c>
      <c r="Y5" s="25">
        <v>41</v>
      </c>
      <c r="Z5" s="24"/>
      <c r="AA5" s="11">
        <f>SUM(E5:Z5)</f>
        <v>117</v>
      </c>
      <c r="AB5" s="5">
        <f>COUNT(E5:Z5)</f>
        <v>10</v>
      </c>
      <c r="AC5" s="12">
        <f>AA5/COUNT(E5:Z5)</f>
        <v>11.7</v>
      </c>
    </row>
    <row r="6" spans="1:29" ht="15" customHeight="1">
      <c r="A6" s="7" t="s">
        <v>165</v>
      </c>
      <c r="B6" s="22">
        <v>1973</v>
      </c>
      <c r="C6" s="22"/>
      <c r="D6" s="23"/>
      <c r="E6" s="24">
        <v>9</v>
      </c>
      <c r="F6" s="24"/>
      <c r="G6" s="24"/>
      <c r="H6" s="24">
        <v>12</v>
      </c>
      <c r="I6" s="24">
        <v>13</v>
      </c>
      <c r="J6" s="24"/>
      <c r="K6" s="24"/>
      <c r="L6" s="24"/>
      <c r="M6" s="24">
        <v>8</v>
      </c>
      <c r="N6" s="24">
        <v>14</v>
      </c>
      <c r="O6" s="25">
        <v>6</v>
      </c>
      <c r="P6" s="51">
        <v>10</v>
      </c>
      <c r="Q6" s="24">
        <v>12</v>
      </c>
      <c r="R6" s="24"/>
      <c r="S6" s="24"/>
      <c r="T6" s="24"/>
      <c r="U6" s="24"/>
      <c r="V6" s="25"/>
      <c r="W6" s="25"/>
      <c r="X6" s="25">
        <v>18</v>
      </c>
      <c r="Y6" s="25"/>
      <c r="Z6" s="24"/>
      <c r="AA6" s="11">
        <f>SUM(E6:Z6)</f>
        <v>102</v>
      </c>
      <c r="AB6" s="5">
        <f>COUNT(E6:Z6)</f>
        <v>9</v>
      </c>
      <c r="AC6" s="12">
        <f>AA6/COUNT(E6:Z6)</f>
        <v>11.333333333333334</v>
      </c>
    </row>
    <row r="7" spans="1:29" ht="15" customHeight="1">
      <c r="A7" s="7" t="s">
        <v>172</v>
      </c>
      <c r="B7" s="22">
        <v>1975</v>
      </c>
      <c r="C7" s="22"/>
      <c r="D7" s="23"/>
      <c r="E7" s="24">
        <v>15</v>
      </c>
      <c r="F7" s="24"/>
      <c r="G7" s="24"/>
      <c r="H7" s="24">
        <v>5</v>
      </c>
      <c r="I7" s="24">
        <v>2</v>
      </c>
      <c r="J7" s="24"/>
      <c r="K7" s="24"/>
      <c r="L7" s="24"/>
      <c r="M7" s="24">
        <v>7</v>
      </c>
      <c r="N7" s="24"/>
      <c r="O7" s="25">
        <v>12</v>
      </c>
      <c r="P7" s="51"/>
      <c r="Q7" s="24"/>
      <c r="R7" s="24"/>
      <c r="S7" s="24"/>
      <c r="T7" s="24"/>
      <c r="U7" s="24"/>
      <c r="V7" s="25"/>
      <c r="W7" s="25"/>
      <c r="X7" s="25"/>
      <c r="Y7" s="25"/>
      <c r="Z7" s="24"/>
      <c r="AA7" s="11">
        <f>SUM(E7:Z7)</f>
        <v>41</v>
      </c>
      <c r="AB7" s="5">
        <f>COUNT(E7:Z7)</f>
        <v>5</v>
      </c>
      <c r="AC7" s="12">
        <f>AA7/COUNT(E7:Z7)</f>
        <v>8.2</v>
      </c>
    </row>
    <row r="8" spans="1:29" ht="15" customHeight="1">
      <c r="A8" s="7" t="s">
        <v>167</v>
      </c>
      <c r="B8" s="22">
        <v>1968</v>
      </c>
      <c r="C8" s="22"/>
      <c r="D8" s="23"/>
      <c r="E8" s="24">
        <v>14</v>
      </c>
      <c r="F8" s="24"/>
      <c r="G8" s="24"/>
      <c r="H8" s="24">
        <v>6</v>
      </c>
      <c r="I8" s="24">
        <v>10</v>
      </c>
      <c r="J8" s="24"/>
      <c r="K8" s="24"/>
      <c r="L8" s="24"/>
      <c r="M8" s="24">
        <v>15</v>
      </c>
      <c r="N8" s="24">
        <v>6</v>
      </c>
      <c r="O8" s="25">
        <v>10</v>
      </c>
      <c r="P8" s="51">
        <v>3</v>
      </c>
      <c r="Q8" s="24">
        <v>4</v>
      </c>
      <c r="R8" s="24"/>
      <c r="S8" s="24"/>
      <c r="T8" s="24"/>
      <c r="U8" s="24"/>
      <c r="V8" s="25"/>
      <c r="W8" s="25"/>
      <c r="X8" s="25">
        <v>7</v>
      </c>
      <c r="Y8" s="25">
        <v>6</v>
      </c>
      <c r="Z8" s="24"/>
      <c r="AA8" s="11">
        <f>SUM(E8:Z8)</f>
        <v>81</v>
      </c>
      <c r="AB8" s="5">
        <f>COUNT(E8:Z8)</f>
        <v>10</v>
      </c>
      <c r="AC8" s="12">
        <f>AA8/COUNT(E8:Z8)</f>
        <v>8.1</v>
      </c>
    </row>
    <row r="9" spans="1:29" ht="15" customHeight="1">
      <c r="A9" s="7" t="s">
        <v>171</v>
      </c>
      <c r="B9" s="22">
        <v>1978</v>
      </c>
      <c r="C9" s="22"/>
      <c r="D9" s="23"/>
      <c r="E9" s="24">
        <v>2</v>
      </c>
      <c r="F9" s="24"/>
      <c r="G9" s="24"/>
      <c r="H9" s="24">
        <v>4</v>
      </c>
      <c r="I9" s="24">
        <v>7</v>
      </c>
      <c r="J9" s="24"/>
      <c r="K9" s="24"/>
      <c r="L9" s="24"/>
      <c r="M9" s="24">
        <v>11</v>
      </c>
      <c r="N9" s="24">
        <v>11</v>
      </c>
      <c r="O9" s="25">
        <v>10</v>
      </c>
      <c r="P9" s="51">
        <v>12</v>
      </c>
      <c r="Q9" s="24">
        <v>5</v>
      </c>
      <c r="R9" s="24"/>
      <c r="S9" s="24"/>
      <c r="T9" s="24"/>
      <c r="U9" s="24"/>
      <c r="V9" s="25"/>
      <c r="W9" s="25"/>
      <c r="X9" s="25">
        <v>6</v>
      </c>
      <c r="Y9" s="25">
        <v>1</v>
      </c>
      <c r="Z9" s="24"/>
      <c r="AA9" s="11">
        <f>SUM(E9:Z9)</f>
        <v>69</v>
      </c>
      <c r="AB9" s="5">
        <f>COUNT(E9:Z9)</f>
        <v>10</v>
      </c>
      <c r="AC9" s="12">
        <f>AA9/COUNT(E9:Z9)</f>
        <v>6.9</v>
      </c>
    </row>
    <row r="10" spans="1:29" ht="15" customHeight="1">
      <c r="A10" s="7" t="s">
        <v>219</v>
      </c>
      <c r="B10" s="22">
        <v>1978</v>
      </c>
      <c r="C10" s="22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>
        <v>4</v>
      </c>
      <c r="O10" s="25"/>
      <c r="P10" s="51">
        <v>10</v>
      </c>
      <c r="Q10" s="24">
        <v>6</v>
      </c>
      <c r="R10" s="24"/>
      <c r="S10" s="24"/>
      <c r="T10" s="24"/>
      <c r="U10" s="24"/>
      <c r="V10" s="25"/>
      <c r="W10" s="25"/>
      <c r="X10" s="25"/>
      <c r="Y10" s="25">
        <v>2</v>
      </c>
      <c r="Z10" s="24"/>
      <c r="AA10" s="11">
        <f>SUM(E10:Z10)</f>
        <v>22</v>
      </c>
      <c r="AB10" s="5">
        <f>COUNT(E10:Z10)</f>
        <v>4</v>
      </c>
      <c r="AC10" s="12">
        <f>AA10/COUNT(E10:Z10)</f>
        <v>5.5</v>
      </c>
    </row>
    <row r="11" spans="1:29" ht="15" customHeight="1">
      <c r="A11" s="7" t="s">
        <v>223</v>
      </c>
      <c r="B11" s="22">
        <v>1985</v>
      </c>
      <c r="C11" s="46"/>
      <c r="D11" s="23"/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5">
        <v>2</v>
      </c>
      <c r="P11" s="51">
        <v>0</v>
      </c>
      <c r="Q11" s="24">
        <v>3</v>
      </c>
      <c r="R11" s="24"/>
      <c r="S11" s="24"/>
      <c r="T11" s="24"/>
      <c r="U11" s="24"/>
      <c r="V11" s="25"/>
      <c r="W11" s="25"/>
      <c r="X11" s="25">
        <v>3</v>
      </c>
      <c r="Y11" s="25"/>
      <c r="Z11" s="24"/>
      <c r="AA11" s="11">
        <f>SUM(E11:Z11)</f>
        <v>8</v>
      </c>
      <c r="AB11" s="5">
        <f>COUNT(E11:Z11)</f>
        <v>14</v>
      </c>
      <c r="AC11" s="12">
        <f>AA11/COUNT(E11:Z11)</f>
        <v>0.5714285714285714</v>
      </c>
    </row>
    <row r="12" spans="1:29" ht="15" customHeight="1">
      <c r="A12" s="7" t="s">
        <v>224</v>
      </c>
      <c r="B12" s="22">
        <v>1985</v>
      </c>
      <c r="C12" s="46"/>
      <c r="D12" s="23"/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5">
        <v>0</v>
      </c>
      <c r="P12" s="51">
        <v>0</v>
      </c>
      <c r="Q12" s="24">
        <v>0</v>
      </c>
      <c r="R12" s="24"/>
      <c r="S12" s="24"/>
      <c r="T12" s="24"/>
      <c r="U12" s="24"/>
      <c r="V12" s="25"/>
      <c r="W12" s="25"/>
      <c r="X12" s="25"/>
      <c r="Y12" s="25"/>
      <c r="Z12" s="24"/>
      <c r="AA12" s="11">
        <f>SUM(E12:Z12)</f>
        <v>0</v>
      </c>
      <c r="AB12" s="5">
        <f>COUNT(E12:Z12)</f>
        <v>13</v>
      </c>
      <c r="AC12" s="12">
        <f>AA12/COUNT(E12:Z12)</f>
        <v>0</v>
      </c>
    </row>
    <row r="13" spans="1:29" s="29" customFormat="1" ht="15" customHeight="1">
      <c r="A13" s="26" t="s">
        <v>6</v>
      </c>
      <c r="B13" s="45">
        <f>2005-(SUM(B1:B12)/COUNT(B1:B12))</f>
        <v>28.90909090909099</v>
      </c>
      <c r="C13" s="44" t="e">
        <f>SUM(C1:C12)/COUNT(C1:C12)</f>
        <v>#DIV/0!</v>
      </c>
      <c r="D13" s="27"/>
      <c r="E13" s="28">
        <f>SUM(E2:E12)</f>
        <v>87</v>
      </c>
      <c r="F13" s="28">
        <v>69</v>
      </c>
      <c r="G13" s="28">
        <v>112</v>
      </c>
      <c r="H13" s="28">
        <f>SUM(H2:H12)</f>
        <v>80</v>
      </c>
      <c r="I13" s="28">
        <f>SUM(I2:I12)+1</f>
        <v>83</v>
      </c>
      <c r="J13" s="28">
        <v>61</v>
      </c>
      <c r="K13" s="28">
        <v>80</v>
      </c>
      <c r="L13" s="28">
        <v>99</v>
      </c>
      <c r="M13" s="28">
        <f>SUM(M2:M12)</f>
        <v>99</v>
      </c>
      <c r="N13" s="28">
        <f>SUM(N2:N12)</f>
        <v>71</v>
      </c>
      <c r="O13" s="48">
        <f>SUM(O2:O12)</f>
        <v>94</v>
      </c>
      <c r="P13" s="79">
        <f>SUM(P2:P12)</f>
        <v>107</v>
      </c>
      <c r="Q13" s="28">
        <f>SUM(Q2:Q12)</f>
        <v>87</v>
      </c>
      <c r="R13" s="28">
        <v>78</v>
      </c>
      <c r="S13" s="28">
        <v>68</v>
      </c>
      <c r="T13" s="28">
        <v>78</v>
      </c>
      <c r="U13" s="28">
        <v>64</v>
      </c>
      <c r="V13" s="28">
        <v>76</v>
      </c>
      <c r="W13" s="28">
        <v>88</v>
      </c>
      <c r="X13" s="28">
        <f>SUM(X2:X12)</f>
        <v>60</v>
      </c>
      <c r="Y13" s="28">
        <f>SUM(Y2:Y12)</f>
        <v>90</v>
      </c>
      <c r="Z13" s="28"/>
      <c r="AA13" s="28">
        <f>SUM(E13:Z13)</f>
        <v>1731</v>
      </c>
      <c r="AB13" s="28"/>
      <c r="AC13" s="16">
        <f>AA13/COUNT(E13:Z13)</f>
        <v>82.42857142857143</v>
      </c>
    </row>
    <row r="14" spans="1:29" ht="12.75">
      <c r="A14" s="30" t="s">
        <v>7</v>
      </c>
      <c r="B14" s="31"/>
      <c r="C14" s="31"/>
      <c r="D14" s="31"/>
      <c r="E14" s="17">
        <v>74</v>
      </c>
      <c r="F14" s="17">
        <v>59</v>
      </c>
      <c r="G14" s="17">
        <v>37</v>
      </c>
      <c r="H14" s="17">
        <v>72</v>
      </c>
      <c r="I14" s="17">
        <v>76</v>
      </c>
      <c r="J14" s="17">
        <v>69</v>
      </c>
      <c r="K14" s="17">
        <v>65</v>
      </c>
      <c r="L14" s="17">
        <v>86</v>
      </c>
      <c r="M14" s="17">
        <v>81</v>
      </c>
      <c r="N14" s="17">
        <v>81</v>
      </c>
      <c r="O14" s="49">
        <v>73</v>
      </c>
      <c r="P14" s="82">
        <v>91</v>
      </c>
      <c r="Q14" s="17">
        <v>61</v>
      </c>
      <c r="R14" s="17">
        <v>49</v>
      </c>
      <c r="S14" s="17">
        <v>54</v>
      </c>
      <c r="T14" s="17">
        <v>60</v>
      </c>
      <c r="U14" s="17">
        <v>57</v>
      </c>
      <c r="V14" s="17">
        <v>78</v>
      </c>
      <c r="W14" s="17">
        <v>63</v>
      </c>
      <c r="X14" s="17">
        <v>68</v>
      </c>
      <c r="Y14" s="17">
        <v>77</v>
      </c>
      <c r="Z14" s="17"/>
      <c r="AA14" s="15">
        <f>SUM(E14:Z14)</f>
        <v>1431</v>
      </c>
      <c r="AB14" s="15"/>
      <c r="AC14" s="16">
        <f>AA14/COUNT(E14:Z14)</f>
        <v>68.14285714285714</v>
      </c>
    </row>
    <row r="15" spans="1:29" ht="12.75">
      <c r="A15" s="30" t="s">
        <v>8</v>
      </c>
      <c r="B15" s="17"/>
      <c r="C15" s="17"/>
      <c r="D15" s="17"/>
      <c r="E15" s="18">
        <f aca="true" t="shared" si="0" ref="E15:N15">E13-E14</f>
        <v>13</v>
      </c>
      <c r="F15" s="18">
        <f t="shared" si="0"/>
        <v>10</v>
      </c>
      <c r="G15" s="18">
        <f t="shared" si="0"/>
        <v>75</v>
      </c>
      <c r="H15" s="18">
        <f t="shared" si="0"/>
        <v>8</v>
      </c>
      <c r="I15" s="18">
        <f t="shared" si="0"/>
        <v>7</v>
      </c>
      <c r="J15" s="18">
        <f t="shared" si="0"/>
        <v>-8</v>
      </c>
      <c r="K15" s="18">
        <f t="shared" si="0"/>
        <v>15</v>
      </c>
      <c r="L15" s="18">
        <f t="shared" si="0"/>
        <v>13</v>
      </c>
      <c r="M15" s="18">
        <f t="shared" si="0"/>
        <v>18</v>
      </c>
      <c r="N15" s="18">
        <f t="shared" si="0"/>
        <v>-10</v>
      </c>
      <c r="O15" s="18">
        <f aca="true" t="shared" si="1" ref="O15:Y15">O13-O14</f>
        <v>21</v>
      </c>
      <c r="P15" s="54">
        <f t="shared" si="1"/>
        <v>16</v>
      </c>
      <c r="Q15" s="18">
        <f t="shared" si="1"/>
        <v>26</v>
      </c>
      <c r="R15" s="18">
        <f t="shared" si="1"/>
        <v>29</v>
      </c>
      <c r="S15" s="18">
        <f t="shared" si="1"/>
        <v>14</v>
      </c>
      <c r="T15" s="18">
        <f t="shared" si="1"/>
        <v>18</v>
      </c>
      <c r="U15" s="18">
        <f t="shared" si="1"/>
        <v>7</v>
      </c>
      <c r="V15" s="18">
        <f t="shared" si="1"/>
        <v>-2</v>
      </c>
      <c r="W15" s="18">
        <f t="shared" si="1"/>
        <v>25</v>
      </c>
      <c r="X15" s="18">
        <f t="shared" si="1"/>
        <v>-8</v>
      </c>
      <c r="Y15" s="18">
        <f t="shared" si="1"/>
        <v>13</v>
      </c>
      <c r="Z15" s="18"/>
      <c r="AA15" s="32">
        <f>SUM(E15:Z15)</f>
        <v>300</v>
      </c>
      <c r="AB15" s="32"/>
      <c r="AC15" s="33">
        <f>AA15/COUNT(E15:Z15)</f>
        <v>14.285714285714286</v>
      </c>
    </row>
  </sheetData>
  <conditionalFormatting sqref="E15:Z15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scale="94" r:id="rId2"/>
  <headerFooter alignWithMargins="0">
    <oddHeader>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C18"/>
  <sheetViews>
    <sheetView workbookViewId="0" topLeftCell="A1">
      <pane xSplit="4" ySplit="1" topLeftCell="I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Y18" sqref="Y18"/>
    </sheetView>
  </sheetViews>
  <sheetFormatPr defaultColWidth="11.421875" defaultRowHeight="12.75"/>
  <cols>
    <col min="1" max="1" width="18.00390625" style="0" bestFit="1" customWidth="1"/>
    <col min="2" max="2" width="4.8515625" style="0" bestFit="1" customWidth="1"/>
    <col min="3" max="3" width="5.57421875" style="0" bestFit="1" customWidth="1"/>
    <col min="4" max="4" width="4.8515625" style="0" bestFit="1" customWidth="1"/>
    <col min="5" max="5" width="5.28125" style="0" customWidth="1"/>
    <col min="6" max="8" width="5.140625" style="0" customWidth="1"/>
    <col min="9" max="9" width="4.7109375" style="0" customWidth="1"/>
    <col min="10" max="12" width="5.140625" style="0" customWidth="1"/>
    <col min="13" max="13" width="4.140625" style="0" bestFit="1" customWidth="1"/>
    <col min="14" max="14" width="5.140625" style="0" customWidth="1"/>
    <col min="15" max="15" width="4.28125" style="0" bestFit="1" customWidth="1"/>
    <col min="16" max="18" width="5.140625" style="0" customWidth="1"/>
    <col min="19" max="20" width="4.421875" style="0" customWidth="1"/>
    <col min="21" max="22" width="5.140625" style="0" customWidth="1"/>
    <col min="23" max="23" width="5.28125" style="0" customWidth="1"/>
    <col min="24" max="26" width="5.140625" style="0" customWidth="1"/>
    <col min="27" max="27" width="6.28125" style="0" bestFit="1" customWidth="1"/>
    <col min="28" max="28" width="3.28125" style="0" bestFit="1" customWidth="1"/>
    <col min="29" max="29" width="7.8515625" style="0" bestFit="1" customWidth="1"/>
  </cols>
  <sheetData>
    <row r="1" spans="1:29" ht="44.25" customHeight="1">
      <c r="A1" s="1" t="s">
        <v>53</v>
      </c>
      <c r="B1" s="1" t="s">
        <v>1</v>
      </c>
      <c r="C1" s="1" t="s">
        <v>2</v>
      </c>
      <c r="D1" s="64" t="s">
        <v>3</v>
      </c>
      <c r="E1" s="65" t="s">
        <v>112</v>
      </c>
      <c r="F1" s="60" t="s">
        <v>103</v>
      </c>
      <c r="G1" s="60" t="s">
        <v>146</v>
      </c>
      <c r="H1" s="60" t="s">
        <v>109</v>
      </c>
      <c r="I1" s="60" t="s">
        <v>150</v>
      </c>
      <c r="J1" s="60" t="s">
        <v>105</v>
      </c>
      <c r="K1" s="60" t="s">
        <v>148</v>
      </c>
      <c r="L1" s="60" t="s">
        <v>100</v>
      </c>
      <c r="M1" s="60" t="s">
        <v>110</v>
      </c>
      <c r="N1" s="60" t="s">
        <v>147</v>
      </c>
      <c r="O1" s="66" t="s">
        <v>106</v>
      </c>
      <c r="P1" s="65" t="s">
        <v>149</v>
      </c>
      <c r="Q1" s="60" t="s">
        <v>162</v>
      </c>
      <c r="R1" s="60" t="s">
        <v>107</v>
      </c>
      <c r="S1" s="60" t="s">
        <v>142</v>
      </c>
      <c r="T1" s="60" t="s">
        <v>145</v>
      </c>
      <c r="U1" s="60" t="s">
        <v>233</v>
      </c>
      <c r="V1" s="60" t="s">
        <v>143</v>
      </c>
      <c r="W1" s="60" t="s">
        <v>236</v>
      </c>
      <c r="X1" s="60" t="s">
        <v>141</v>
      </c>
      <c r="Y1" s="60" t="s">
        <v>99</v>
      </c>
      <c r="Z1" s="60" t="s">
        <v>144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116</v>
      </c>
      <c r="B2" s="37">
        <v>1969</v>
      </c>
      <c r="C2" s="61">
        <v>1.9</v>
      </c>
      <c r="D2" s="67"/>
      <c r="E2" s="68">
        <v>8</v>
      </c>
      <c r="F2" s="69" t="s">
        <v>101</v>
      </c>
      <c r="G2" s="69" t="s">
        <v>101</v>
      </c>
      <c r="H2" s="69"/>
      <c r="I2" s="69">
        <v>26</v>
      </c>
      <c r="J2" s="70"/>
      <c r="K2" s="69"/>
      <c r="L2" s="70"/>
      <c r="M2" s="70" t="s">
        <v>101</v>
      </c>
      <c r="N2" s="70"/>
      <c r="O2" s="71" t="s">
        <v>221</v>
      </c>
      <c r="P2" s="72">
        <v>15</v>
      </c>
      <c r="Q2" s="70"/>
      <c r="R2" s="70"/>
      <c r="S2" s="70"/>
      <c r="T2" s="70"/>
      <c r="U2" s="70">
        <v>11</v>
      </c>
      <c r="V2" s="70"/>
      <c r="W2" s="70">
        <v>18</v>
      </c>
      <c r="X2" s="70">
        <v>17</v>
      </c>
      <c r="Y2" s="70"/>
      <c r="Z2" s="70"/>
      <c r="AA2" s="11">
        <f aca="true" t="shared" si="0" ref="AA2:AA18">SUM(E2:Z2)</f>
        <v>95</v>
      </c>
      <c r="AB2" s="5">
        <f aca="true" t="shared" si="1" ref="AB2:AB15">COUNT(E2:Z2)</f>
        <v>6</v>
      </c>
      <c r="AC2" s="12">
        <f aca="true" t="shared" si="2" ref="AC2:AC18">AA2/COUNT(E2:Z2)</f>
        <v>15.833333333333334</v>
      </c>
    </row>
    <row r="3" spans="1:29" ht="15" customHeight="1">
      <c r="A3" s="7" t="s">
        <v>121</v>
      </c>
      <c r="B3" s="37">
        <v>1970</v>
      </c>
      <c r="C3" s="37">
        <v>1.95</v>
      </c>
      <c r="D3" s="73"/>
      <c r="E3" s="68">
        <v>4</v>
      </c>
      <c r="F3" s="69">
        <v>6</v>
      </c>
      <c r="G3" s="70">
        <v>19</v>
      </c>
      <c r="H3" s="69"/>
      <c r="I3" s="69">
        <v>8</v>
      </c>
      <c r="J3" s="69"/>
      <c r="K3" s="69"/>
      <c r="L3" s="70"/>
      <c r="M3" s="70">
        <v>11</v>
      </c>
      <c r="N3" s="70"/>
      <c r="O3" s="71">
        <v>17</v>
      </c>
      <c r="P3" s="72">
        <v>12</v>
      </c>
      <c r="Q3" s="70"/>
      <c r="R3" s="70"/>
      <c r="S3" s="70"/>
      <c r="T3" s="70"/>
      <c r="U3" s="70">
        <v>24</v>
      </c>
      <c r="V3" s="70"/>
      <c r="W3" s="70">
        <v>17</v>
      </c>
      <c r="X3" s="70">
        <v>22</v>
      </c>
      <c r="Y3" s="70"/>
      <c r="Z3" s="70"/>
      <c r="AA3" s="11">
        <f t="shared" si="0"/>
        <v>140</v>
      </c>
      <c r="AB3" s="5">
        <f t="shared" si="1"/>
        <v>10</v>
      </c>
      <c r="AC3" s="12">
        <f t="shared" si="2"/>
        <v>14</v>
      </c>
    </row>
    <row r="4" spans="1:29" ht="15" customHeight="1">
      <c r="A4" s="7" t="s">
        <v>122</v>
      </c>
      <c r="B4" s="37">
        <v>1972</v>
      </c>
      <c r="C4" s="61">
        <v>2</v>
      </c>
      <c r="D4" s="67"/>
      <c r="E4" s="68">
        <v>13</v>
      </c>
      <c r="F4" s="69">
        <v>5</v>
      </c>
      <c r="G4" s="69">
        <v>18</v>
      </c>
      <c r="H4" s="69"/>
      <c r="I4" s="69">
        <v>20</v>
      </c>
      <c r="J4" s="69"/>
      <c r="K4" s="69"/>
      <c r="L4" s="70"/>
      <c r="M4" s="70">
        <v>20</v>
      </c>
      <c r="N4" s="70"/>
      <c r="O4" s="71">
        <v>8</v>
      </c>
      <c r="P4" s="72">
        <v>5</v>
      </c>
      <c r="Q4" s="70"/>
      <c r="R4" s="70"/>
      <c r="S4" s="70"/>
      <c r="T4" s="70"/>
      <c r="U4" s="70">
        <v>12</v>
      </c>
      <c r="V4" s="70"/>
      <c r="W4" s="70">
        <v>7</v>
      </c>
      <c r="X4" s="70">
        <v>14</v>
      </c>
      <c r="Y4" s="70"/>
      <c r="Z4" s="70"/>
      <c r="AA4" s="11">
        <f t="shared" si="0"/>
        <v>122</v>
      </c>
      <c r="AB4" s="5">
        <f t="shared" si="1"/>
        <v>10</v>
      </c>
      <c r="AC4" s="12">
        <f t="shared" si="2"/>
        <v>12.2</v>
      </c>
    </row>
    <row r="5" spans="1:29" ht="15" customHeight="1">
      <c r="A5" s="7" t="s">
        <v>114</v>
      </c>
      <c r="B5" s="37">
        <v>1988</v>
      </c>
      <c r="C5" s="61">
        <v>1.73</v>
      </c>
      <c r="D5" s="73"/>
      <c r="E5" s="68">
        <v>17</v>
      </c>
      <c r="F5" s="69">
        <v>21</v>
      </c>
      <c r="G5" s="69">
        <v>4</v>
      </c>
      <c r="H5" s="69"/>
      <c r="I5" s="69">
        <v>10</v>
      </c>
      <c r="J5" s="69"/>
      <c r="K5" s="69"/>
      <c r="L5" s="70"/>
      <c r="M5" s="70">
        <v>14</v>
      </c>
      <c r="N5" s="70"/>
      <c r="O5" s="71">
        <v>8</v>
      </c>
      <c r="P5" s="72">
        <v>10</v>
      </c>
      <c r="Q5" s="70"/>
      <c r="R5" s="70"/>
      <c r="S5" s="70"/>
      <c r="T5" s="70"/>
      <c r="U5" s="70"/>
      <c r="V5" s="70"/>
      <c r="W5" s="70">
        <v>5</v>
      </c>
      <c r="X5" s="70">
        <v>10</v>
      </c>
      <c r="Y5" s="70"/>
      <c r="Z5" s="70"/>
      <c r="AA5" s="11">
        <f t="shared" si="0"/>
        <v>99</v>
      </c>
      <c r="AB5" s="5">
        <f t="shared" si="1"/>
        <v>9</v>
      </c>
      <c r="AC5" s="12">
        <f t="shared" si="2"/>
        <v>11</v>
      </c>
    </row>
    <row r="6" spans="1:29" ht="15" customHeight="1">
      <c r="A6" s="7" t="s">
        <v>123</v>
      </c>
      <c r="B6" s="37">
        <v>1987</v>
      </c>
      <c r="C6" s="61">
        <v>1.92</v>
      </c>
      <c r="D6" s="67"/>
      <c r="E6" s="68">
        <v>25</v>
      </c>
      <c r="F6" s="69"/>
      <c r="G6" s="69">
        <v>12</v>
      </c>
      <c r="H6" s="69"/>
      <c r="I6" s="69">
        <v>4</v>
      </c>
      <c r="J6" s="69"/>
      <c r="K6" s="69"/>
      <c r="L6" s="70"/>
      <c r="M6" s="70">
        <v>3</v>
      </c>
      <c r="N6" s="70"/>
      <c r="O6" s="71">
        <v>3</v>
      </c>
      <c r="P6" s="72">
        <v>3</v>
      </c>
      <c r="Q6" s="70"/>
      <c r="R6" s="70"/>
      <c r="S6" s="70"/>
      <c r="T6" s="70"/>
      <c r="U6" s="70">
        <v>12</v>
      </c>
      <c r="V6" s="70"/>
      <c r="W6" s="70">
        <v>4</v>
      </c>
      <c r="X6" s="70">
        <v>10</v>
      </c>
      <c r="Y6" s="70"/>
      <c r="Z6" s="70"/>
      <c r="AA6" s="11">
        <f t="shared" si="0"/>
        <v>76</v>
      </c>
      <c r="AB6" s="5">
        <f t="shared" si="1"/>
        <v>9</v>
      </c>
      <c r="AC6" s="12">
        <f t="shared" si="2"/>
        <v>8.444444444444445</v>
      </c>
    </row>
    <row r="7" spans="1:29" ht="15" customHeight="1">
      <c r="A7" s="7" t="s">
        <v>120</v>
      </c>
      <c r="B7" s="37">
        <v>1979</v>
      </c>
      <c r="C7" s="37">
        <v>1.85</v>
      </c>
      <c r="D7" s="67"/>
      <c r="E7" s="68"/>
      <c r="F7" s="69">
        <v>0</v>
      </c>
      <c r="G7" s="69">
        <v>12</v>
      </c>
      <c r="H7" s="69"/>
      <c r="I7" s="69">
        <v>4</v>
      </c>
      <c r="J7" s="69"/>
      <c r="K7" s="69"/>
      <c r="L7" s="70"/>
      <c r="M7" s="70">
        <v>6</v>
      </c>
      <c r="N7" s="70"/>
      <c r="O7" s="71">
        <v>6</v>
      </c>
      <c r="P7" s="72">
        <v>9</v>
      </c>
      <c r="Q7" s="70"/>
      <c r="R7" s="70"/>
      <c r="S7" s="70"/>
      <c r="T7" s="70"/>
      <c r="U7" s="70">
        <v>10</v>
      </c>
      <c r="V7" s="70"/>
      <c r="W7" s="70">
        <v>11</v>
      </c>
      <c r="X7" s="70">
        <v>8</v>
      </c>
      <c r="Y7" s="70"/>
      <c r="Z7" s="70"/>
      <c r="AA7" s="11">
        <f t="shared" si="0"/>
        <v>66</v>
      </c>
      <c r="AB7" s="5">
        <f t="shared" si="1"/>
        <v>9</v>
      </c>
      <c r="AC7" s="12">
        <f t="shared" si="2"/>
        <v>7.333333333333333</v>
      </c>
    </row>
    <row r="8" spans="1:29" ht="15" customHeight="1">
      <c r="A8" s="7" t="s">
        <v>117</v>
      </c>
      <c r="B8" s="37">
        <v>1987</v>
      </c>
      <c r="C8" s="37">
        <v>1.88</v>
      </c>
      <c r="D8" s="67"/>
      <c r="E8" s="68"/>
      <c r="F8" s="69">
        <v>21</v>
      </c>
      <c r="G8" s="69"/>
      <c r="H8" s="69"/>
      <c r="I8" s="69"/>
      <c r="J8" s="69"/>
      <c r="K8" s="69"/>
      <c r="L8" s="70"/>
      <c r="M8" s="70"/>
      <c r="N8" s="70"/>
      <c r="O8" s="71">
        <v>2</v>
      </c>
      <c r="P8" s="72">
        <v>5</v>
      </c>
      <c r="Q8" s="70"/>
      <c r="R8" s="70"/>
      <c r="S8" s="70"/>
      <c r="T8" s="70"/>
      <c r="U8" s="70">
        <v>1</v>
      </c>
      <c r="V8" s="70"/>
      <c r="W8" s="70"/>
      <c r="X8" s="70"/>
      <c r="Y8" s="70"/>
      <c r="Z8" s="70"/>
      <c r="AA8" s="11">
        <f t="shared" si="0"/>
        <v>29</v>
      </c>
      <c r="AB8" s="5">
        <f t="shared" si="1"/>
        <v>4</v>
      </c>
      <c r="AC8" s="12">
        <f t="shared" si="2"/>
        <v>7.25</v>
      </c>
    </row>
    <row r="9" spans="1:29" ht="15" customHeight="1">
      <c r="A9" s="7" t="s">
        <v>118</v>
      </c>
      <c r="B9" s="37">
        <v>1983</v>
      </c>
      <c r="C9" s="61">
        <v>1.83</v>
      </c>
      <c r="D9" s="67"/>
      <c r="E9" s="68">
        <v>2</v>
      </c>
      <c r="F9" s="69">
        <v>4</v>
      </c>
      <c r="G9" s="69">
        <v>2</v>
      </c>
      <c r="H9" s="69"/>
      <c r="I9" s="69">
        <v>2</v>
      </c>
      <c r="J9" s="69"/>
      <c r="K9" s="69"/>
      <c r="L9" s="70"/>
      <c r="M9" s="70">
        <v>4</v>
      </c>
      <c r="N9" s="70"/>
      <c r="O9" s="71">
        <v>14</v>
      </c>
      <c r="P9" s="72">
        <v>6</v>
      </c>
      <c r="Q9" s="70"/>
      <c r="R9" s="70"/>
      <c r="S9" s="70"/>
      <c r="T9" s="70"/>
      <c r="U9" s="70"/>
      <c r="V9" s="70"/>
      <c r="W9" s="70">
        <v>8</v>
      </c>
      <c r="X9" s="70"/>
      <c r="Y9" s="70"/>
      <c r="Z9" s="70"/>
      <c r="AA9" s="11">
        <f t="shared" si="0"/>
        <v>42</v>
      </c>
      <c r="AB9" s="5">
        <f t="shared" si="1"/>
        <v>8</v>
      </c>
      <c r="AC9" s="12">
        <f t="shared" si="2"/>
        <v>5.25</v>
      </c>
    </row>
    <row r="10" spans="1:29" ht="15" customHeight="1">
      <c r="A10" s="7" t="s">
        <v>113</v>
      </c>
      <c r="B10" s="37">
        <v>1987</v>
      </c>
      <c r="C10" s="37">
        <v>1.94</v>
      </c>
      <c r="D10" s="74"/>
      <c r="E10" s="68">
        <v>2</v>
      </c>
      <c r="F10" s="69">
        <v>4</v>
      </c>
      <c r="G10" s="69">
        <v>0</v>
      </c>
      <c r="H10" s="69"/>
      <c r="I10" s="69"/>
      <c r="J10" s="69"/>
      <c r="K10" s="69"/>
      <c r="L10" s="70"/>
      <c r="M10" s="70">
        <v>6</v>
      </c>
      <c r="N10" s="70"/>
      <c r="O10" s="71">
        <v>14</v>
      </c>
      <c r="P10" s="72">
        <v>1</v>
      </c>
      <c r="Q10" s="70"/>
      <c r="R10" s="70"/>
      <c r="S10" s="70"/>
      <c r="T10" s="70"/>
      <c r="U10" s="70">
        <v>3</v>
      </c>
      <c r="V10" s="70"/>
      <c r="W10" s="70"/>
      <c r="X10" s="70">
        <v>12</v>
      </c>
      <c r="Y10" s="70"/>
      <c r="Z10" s="70"/>
      <c r="AA10" s="11">
        <f t="shared" si="0"/>
        <v>42</v>
      </c>
      <c r="AB10" s="5">
        <f t="shared" si="1"/>
        <v>8</v>
      </c>
      <c r="AC10" s="12">
        <f t="shared" si="2"/>
        <v>5.25</v>
      </c>
    </row>
    <row r="11" spans="1:29" ht="15" customHeight="1">
      <c r="A11" s="7" t="s">
        <v>163</v>
      </c>
      <c r="B11" s="37">
        <v>1988</v>
      </c>
      <c r="C11" s="61"/>
      <c r="D11" s="67"/>
      <c r="E11" s="68">
        <v>4</v>
      </c>
      <c r="F11" s="69"/>
      <c r="G11" s="69"/>
      <c r="H11" s="69"/>
      <c r="I11" s="69"/>
      <c r="J11" s="69"/>
      <c r="K11" s="69"/>
      <c r="L11" s="70"/>
      <c r="M11" s="70"/>
      <c r="N11" s="70"/>
      <c r="O11" s="71">
        <v>3</v>
      </c>
      <c r="P11" s="72"/>
      <c r="Q11" s="70"/>
      <c r="R11" s="70"/>
      <c r="S11" s="70"/>
      <c r="T11" s="70"/>
      <c r="U11" s="70"/>
      <c r="V11" s="70"/>
      <c r="W11" s="70"/>
      <c r="X11" s="70">
        <v>7</v>
      </c>
      <c r="Y11" s="70"/>
      <c r="Z11" s="70"/>
      <c r="AA11" s="11">
        <f t="shared" si="0"/>
        <v>14</v>
      </c>
      <c r="AB11" s="5">
        <f t="shared" si="1"/>
        <v>3</v>
      </c>
      <c r="AC11" s="12">
        <f t="shared" si="2"/>
        <v>4.666666666666667</v>
      </c>
    </row>
    <row r="12" spans="1:29" ht="15" customHeight="1">
      <c r="A12" s="7" t="s">
        <v>115</v>
      </c>
      <c r="B12" s="37">
        <v>1987</v>
      </c>
      <c r="C12" s="61">
        <v>1.97</v>
      </c>
      <c r="D12" s="74"/>
      <c r="E12" s="68">
        <v>0</v>
      </c>
      <c r="F12" s="69">
        <v>2</v>
      </c>
      <c r="G12" s="69"/>
      <c r="H12" s="69"/>
      <c r="I12" s="69"/>
      <c r="J12" s="69"/>
      <c r="K12" s="69"/>
      <c r="L12" s="70"/>
      <c r="M12" s="70">
        <v>0</v>
      </c>
      <c r="N12" s="70"/>
      <c r="O12" s="71"/>
      <c r="P12" s="72"/>
      <c r="Q12" s="70"/>
      <c r="R12" s="70"/>
      <c r="S12" s="70"/>
      <c r="T12" s="70"/>
      <c r="U12" s="70"/>
      <c r="V12" s="70"/>
      <c r="W12" s="70">
        <v>13</v>
      </c>
      <c r="X12" s="70">
        <v>2</v>
      </c>
      <c r="Y12" s="70"/>
      <c r="Z12" s="70"/>
      <c r="AA12" s="11">
        <f t="shared" si="0"/>
        <v>17</v>
      </c>
      <c r="AB12" s="5">
        <f t="shared" si="1"/>
        <v>5</v>
      </c>
      <c r="AC12" s="12">
        <f t="shared" si="2"/>
        <v>3.4</v>
      </c>
    </row>
    <row r="13" spans="1:29" ht="15" customHeight="1">
      <c r="A13" s="7" t="s">
        <v>216</v>
      </c>
      <c r="B13" s="37">
        <v>1985</v>
      </c>
      <c r="C13" s="61"/>
      <c r="D13" s="67"/>
      <c r="E13" s="68"/>
      <c r="F13" s="69"/>
      <c r="G13" s="69">
        <v>1</v>
      </c>
      <c r="H13" s="69"/>
      <c r="I13" s="69">
        <v>5</v>
      </c>
      <c r="J13" s="69"/>
      <c r="K13" s="69"/>
      <c r="L13" s="70"/>
      <c r="M13" s="70">
        <v>2</v>
      </c>
      <c r="N13" s="70"/>
      <c r="O13" s="75">
        <v>2</v>
      </c>
      <c r="P13" s="72"/>
      <c r="Q13" s="70"/>
      <c r="R13" s="70"/>
      <c r="S13" s="70"/>
      <c r="T13" s="70"/>
      <c r="U13" s="70">
        <v>6</v>
      </c>
      <c r="V13" s="70"/>
      <c r="W13" s="70"/>
      <c r="X13" s="70"/>
      <c r="Y13" s="70"/>
      <c r="Z13" s="70"/>
      <c r="AA13" s="11">
        <f t="shared" si="0"/>
        <v>16</v>
      </c>
      <c r="AB13" s="5">
        <f t="shared" si="1"/>
        <v>5</v>
      </c>
      <c r="AC13" s="12">
        <f t="shared" si="2"/>
        <v>3.2</v>
      </c>
    </row>
    <row r="14" spans="1:29" ht="15" customHeight="1">
      <c r="A14" s="7" t="s">
        <v>119</v>
      </c>
      <c r="B14" s="37">
        <v>1985</v>
      </c>
      <c r="C14" s="37">
        <v>1.75</v>
      </c>
      <c r="D14" s="74"/>
      <c r="E14" s="68"/>
      <c r="F14" s="69">
        <v>0</v>
      </c>
      <c r="G14" s="69">
        <v>2</v>
      </c>
      <c r="H14" s="69"/>
      <c r="I14" s="69"/>
      <c r="J14" s="69"/>
      <c r="K14" s="69"/>
      <c r="L14" s="70"/>
      <c r="M14" s="70">
        <v>3</v>
      </c>
      <c r="N14" s="70"/>
      <c r="O14" s="75"/>
      <c r="P14" s="72">
        <v>1</v>
      </c>
      <c r="Q14" s="70"/>
      <c r="R14" s="70"/>
      <c r="S14" s="70"/>
      <c r="T14" s="70"/>
      <c r="U14" s="70"/>
      <c r="V14" s="70"/>
      <c r="W14" s="70"/>
      <c r="X14" s="70">
        <v>5</v>
      </c>
      <c r="Y14" s="70"/>
      <c r="Z14" s="70"/>
      <c r="AA14" s="11">
        <f t="shared" si="0"/>
        <v>11</v>
      </c>
      <c r="AB14" s="5">
        <f t="shared" si="1"/>
        <v>5</v>
      </c>
      <c r="AC14" s="12">
        <f t="shared" si="2"/>
        <v>2.2</v>
      </c>
    </row>
    <row r="15" spans="1:29" ht="15" customHeight="1">
      <c r="A15" s="7" t="s">
        <v>164</v>
      </c>
      <c r="B15" s="37">
        <v>1987</v>
      </c>
      <c r="C15" s="61"/>
      <c r="D15" s="67"/>
      <c r="E15" s="68">
        <v>0</v>
      </c>
      <c r="F15" s="69">
        <v>0</v>
      </c>
      <c r="G15" s="69"/>
      <c r="H15" s="69"/>
      <c r="I15" s="69"/>
      <c r="J15" s="69"/>
      <c r="K15" s="69"/>
      <c r="L15" s="70"/>
      <c r="M15" s="70"/>
      <c r="N15" s="75"/>
      <c r="O15" s="76"/>
      <c r="P15" s="75"/>
      <c r="Q15" s="70"/>
      <c r="R15" s="70"/>
      <c r="S15" s="70"/>
      <c r="T15" s="70"/>
      <c r="U15" s="70"/>
      <c r="V15" s="70"/>
      <c r="W15" s="70"/>
      <c r="X15" s="70"/>
      <c r="Y15" s="70"/>
      <c r="Z15" s="71"/>
      <c r="AA15" s="11">
        <f t="shared" si="0"/>
        <v>0</v>
      </c>
      <c r="AB15" s="5">
        <f t="shared" si="1"/>
        <v>2</v>
      </c>
      <c r="AC15" s="12">
        <f t="shared" si="2"/>
        <v>0</v>
      </c>
    </row>
    <row r="16" spans="1:29" ht="15" customHeight="1">
      <c r="A16" s="77" t="s">
        <v>6</v>
      </c>
      <c r="B16" s="38">
        <f>2005-(SUM(B2:B15)/COUNT(B2:B15))</f>
        <v>22.57142857142867</v>
      </c>
      <c r="C16" s="39">
        <f>SUM(C2:C15)/COUNT(C2:C15)</f>
        <v>1.8836363636363636</v>
      </c>
      <c r="D16" s="37"/>
      <c r="E16" s="28">
        <f>SUM(E2:E15)</f>
        <v>75</v>
      </c>
      <c r="F16" s="28">
        <f>SUM(F2:F15)</f>
        <v>63</v>
      </c>
      <c r="G16" s="28">
        <f>SUM(G2:G15)</f>
        <v>70</v>
      </c>
      <c r="H16" s="78">
        <v>81</v>
      </c>
      <c r="I16" s="28">
        <f>SUM(I2:I15)</f>
        <v>79</v>
      </c>
      <c r="J16" s="78">
        <v>65</v>
      </c>
      <c r="K16" s="78">
        <v>85</v>
      </c>
      <c r="L16" s="78">
        <v>96</v>
      </c>
      <c r="M16" s="28">
        <f>SUM(M2:M15)</f>
        <v>69</v>
      </c>
      <c r="N16" s="78">
        <v>85</v>
      </c>
      <c r="O16" s="78">
        <f>SUM(O2:O15)</f>
        <v>77</v>
      </c>
      <c r="P16" s="79">
        <f>SUM(P2:P15)</f>
        <v>67</v>
      </c>
      <c r="Q16" s="78">
        <v>90</v>
      </c>
      <c r="R16" s="78">
        <v>88</v>
      </c>
      <c r="S16" s="78">
        <v>65</v>
      </c>
      <c r="T16" s="78">
        <v>81</v>
      </c>
      <c r="U16" s="28">
        <f>SUM(U2:U15)-1</f>
        <v>78</v>
      </c>
      <c r="V16" s="78">
        <v>78</v>
      </c>
      <c r="W16" s="28">
        <f>SUM(W2:W15)</f>
        <v>83</v>
      </c>
      <c r="X16" s="28">
        <f>SUM(X2:X15)</f>
        <v>107</v>
      </c>
      <c r="Y16" s="78">
        <v>66</v>
      </c>
      <c r="Z16" s="78"/>
      <c r="AA16" s="15">
        <f t="shared" si="0"/>
        <v>1648</v>
      </c>
      <c r="AB16" s="40"/>
      <c r="AC16" s="16">
        <f t="shared" si="2"/>
        <v>78.47619047619048</v>
      </c>
    </row>
    <row r="17" spans="1:29" ht="12.75">
      <c r="A17" s="41" t="s">
        <v>7</v>
      </c>
      <c r="B17" s="42"/>
      <c r="C17" s="42"/>
      <c r="D17" s="42"/>
      <c r="E17" s="80">
        <v>71</v>
      </c>
      <c r="F17" s="80">
        <v>67</v>
      </c>
      <c r="G17" s="80">
        <v>73</v>
      </c>
      <c r="H17" s="80">
        <v>68</v>
      </c>
      <c r="I17" s="80">
        <v>76</v>
      </c>
      <c r="J17" s="80">
        <v>80</v>
      </c>
      <c r="K17" s="80">
        <v>62</v>
      </c>
      <c r="L17" s="80">
        <v>66</v>
      </c>
      <c r="M17" s="80">
        <v>87</v>
      </c>
      <c r="N17" s="80">
        <v>69</v>
      </c>
      <c r="O17" s="81">
        <v>89</v>
      </c>
      <c r="P17" s="82">
        <v>73</v>
      </c>
      <c r="Q17" s="80">
        <v>68</v>
      </c>
      <c r="R17" s="80">
        <v>73</v>
      </c>
      <c r="S17" s="80">
        <v>71</v>
      </c>
      <c r="T17" s="80">
        <v>64</v>
      </c>
      <c r="U17" s="80">
        <v>85</v>
      </c>
      <c r="V17" s="80">
        <v>76</v>
      </c>
      <c r="W17" s="80">
        <v>88</v>
      </c>
      <c r="X17" s="80">
        <v>85</v>
      </c>
      <c r="Y17" s="80">
        <v>100</v>
      </c>
      <c r="Z17" s="80"/>
      <c r="AA17" s="15">
        <f t="shared" si="0"/>
        <v>1591</v>
      </c>
      <c r="AB17" s="40"/>
      <c r="AC17" s="16">
        <f t="shared" si="2"/>
        <v>75.76190476190476</v>
      </c>
    </row>
    <row r="18" spans="1:29" ht="12.75">
      <c r="A18" s="41" t="s">
        <v>8</v>
      </c>
      <c r="B18" s="42"/>
      <c r="C18" s="42"/>
      <c r="D18" s="42"/>
      <c r="E18" s="18">
        <f aca="true" t="shared" si="3" ref="E18:N18">E16-E17</f>
        <v>4</v>
      </c>
      <c r="F18" s="18">
        <f t="shared" si="3"/>
        <v>-4</v>
      </c>
      <c r="G18" s="18">
        <f t="shared" si="3"/>
        <v>-3</v>
      </c>
      <c r="H18" s="18">
        <f t="shared" si="3"/>
        <v>13</v>
      </c>
      <c r="I18" s="18">
        <f t="shared" si="3"/>
        <v>3</v>
      </c>
      <c r="J18" s="18">
        <f t="shared" si="3"/>
        <v>-15</v>
      </c>
      <c r="K18" s="18">
        <f t="shared" si="3"/>
        <v>23</v>
      </c>
      <c r="L18" s="18">
        <f t="shared" si="3"/>
        <v>30</v>
      </c>
      <c r="M18" s="18">
        <f t="shared" si="3"/>
        <v>-18</v>
      </c>
      <c r="N18" s="18">
        <f t="shared" si="3"/>
        <v>16</v>
      </c>
      <c r="O18" s="18">
        <f aca="true" t="shared" si="4" ref="O18:Y18">O16-O17</f>
        <v>-12</v>
      </c>
      <c r="P18" s="54">
        <f t="shared" si="4"/>
        <v>-6</v>
      </c>
      <c r="Q18" s="18">
        <f t="shared" si="4"/>
        <v>22</v>
      </c>
      <c r="R18" s="18">
        <f t="shared" si="4"/>
        <v>15</v>
      </c>
      <c r="S18" s="18">
        <f t="shared" si="4"/>
        <v>-6</v>
      </c>
      <c r="T18" s="18">
        <f t="shared" si="4"/>
        <v>17</v>
      </c>
      <c r="U18" s="18">
        <f t="shared" si="4"/>
        <v>-7</v>
      </c>
      <c r="V18" s="18">
        <f t="shared" si="4"/>
        <v>2</v>
      </c>
      <c r="W18" s="18">
        <f t="shared" si="4"/>
        <v>-5</v>
      </c>
      <c r="X18" s="18">
        <f t="shared" si="4"/>
        <v>22</v>
      </c>
      <c r="Y18" s="18">
        <f t="shared" si="4"/>
        <v>-34</v>
      </c>
      <c r="Z18" s="18"/>
      <c r="AA18" s="32">
        <f t="shared" si="0"/>
        <v>57</v>
      </c>
      <c r="AB18" s="5"/>
      <c r="AC18" s="33">
        <f t="shared" si="2"/>
        <v>2.7142857142857144</v>
      </c>
    </row>
  </sheetData>
  <conditionalFormatting sqref="E18:Z18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conditionalFormatting sqref="AA18:AC18">
    <cfRule type="cellIs" priority="3" dxfId="0" operator="between" stopIfTrue="1">
      <formula>0</formula>
      <formula>1000</formula>
    </cfRule>
    <cfRule type="cellIs" priority="4" dxfId="1" operator="between" stopIfTrue="1">
      <formula>0</formula>
      <formula>-1000</formula>
    </cfRule>
  </conditionalFormatting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scale="89" r:id="rId2"/>
  <headerFooter alignWithMargins="0">
    <oddHeader>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C16"/>
  <sheetViews>
    <sheetView workbookViewId="0" topLeftCell="A1">
      <pane xSplit="4" ySplit="1" topLeftCell="L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1" sqref="Z1"/>
    </sheetView>
  </sheetViews>
  <sheetFormatPr defaultColWidth="11.421875" defaultRowHeight="12.75"/>
  <cols>
    <col min="1" max="1" width="18.00390625" style="0" bestFit="1" customWidth="1"/>
    <col min="2" max="2" width="4.8515625" style="0" bestFit="1" customWidth="1"/>
    <col min="3" max="3" width="5.57421875" style="0" bestFit="1" customWidth="1"/>
    <col min="4" max="4" width="4.8515625" style="0" bestFit="1" customWidth="1"/>
    <col min="5" max="5" width="5.28125" style="0" customWidth="1"/>
    <col min="6" max="6" width="4.7109375" style="0" customWidth="1"/>
    <col min="7" max="7" width="5.421875" style="0" bestFit="1" customWidth="1"/>
    <col min="8" max="10" width="5.140625" style="0" customWidth="1"/>
    <col min="11" max="11" width="5.28125" style="0" customWidth="1"/>
    <col min="12" max="12" width="5.140625" style="0" customWidth="1"/>
    <col min="13" max="13" width="4.00390625" style="0" customWidth="1"/>
    <col min="14" max="14" width="5.8515625" style="0" customWidth="1"/>
    <col min="15" max="15" width="5.140625" style="0" customWidth="1"/>
    <col min="16" max="16" width="4.140625" style="0" customWidth="1"/>
    <col min="17" max="19" width="5.140625" style="0" customWidth="1"/>
    <col min="20" max="20" width="4.28125" style="0" bestFit="1" customWidth="1"/>
    <col min="21" max="21" width="5.140625" style="0" customWidth="1"/>
    <col min="22" max="22" width="4.140625" style="0" customWidth="1"/>
    <col min="23" max="26" width="5.140625" style="0" customWidth="1"/>
    <col min="27" max="27" width="6.28125" style="0" bestFit="1" customWidth="1"/>
    <col min="28" max="28" width="3.28125" style="0" bestFit="1" customWidth="1"/>
    <col min="29" max="29" width="7.8515625" style="0" bestFit="1" customWidth="1"/>
  </cols>
  <sheetData>
    <row r="1" spans="1:29" ht="44.25" customHeight="1">
      <c r="A1" s="1" t="s">
        <v>53</v>
      </c>
      <c r="B1" s="1" t="s">
        <v>1</v>
      </c>
      <c r="C1" s="1" t="s">
        <v>2</v>
      </c>
      <c r="D1" s="64" t="s">
        <v>3</v>
      </c>
      <c r="E1" s="65" t="s">
        <v>109</v>
      </c>
      <c r="F1" s="60" t="s">
        <v>150</v>
      </c>
      <c r="G1" s="60" t="s">
        <v>112</v>
      </c>
      <c r="H1" s="60" t="s">
        <v>162</v>
      </c>
      <c r="I1" s="60" t="s">
        <v>103</v>
      </c>
      <c r="J1" s="60" t="s">
        <v>146</v>
      </c>
      <c r="K1" s="60" t="s">
        <v>144</v>
      </c>
      <c r="L1" s="60" t="s">
        <v>124</v>
      </c>
      <c r="M1" s="60" t="s">
        <v>105</v>
      </c>
      <c r="N1" s="60" t="s">
        <v>141</v>
      </c>
      <c r="O1" s="66" t="s">
        <v>99</v>
      </c>
      <c r="P1" s="65" t="s">
        <v>142</v>
      </c>
      <c r="Q1" s="60" t="s">
        <v>108</v>
      </c>
      <c r="R1" s="60" t="s">
        <v>149</v>
      </c>
      <c r="S1" s="60" t="s">
        <v>100</v>
      </c>
      <c r="T1" s="60" t="s">
        <v>228</v>
      </c>
      <c r="U1" s="60" t="s">
        <v>107</v>
      </c>
      <c r="V1" s="60" t="s">
        <v>106</v>
      </c>
      <c r="W1" s="60" t="s">
        <v>237</v>
      </c>
      <c r="X1" s="60" t="s">
        <v>143</v>
      </c>
      <c r="Y1" s="60" t="s">
        <v>110</v>
      </c>
      <c r="Z1" s="60" t="s">
        <v>147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160</v>
      </c>
      <c r="B2" s="37">
        <v>1980</v>
      </c>
      <c r="C2" s="61">
        <v>1.86</v>
      </c>
      <c r="D2" s="74" t="s">
        <v>210</v>
      </c>
      <c r="E2" s="68">
        <v>21</v>
      </c>
      <c r="F2" s="69">
        <v>21</v>
      </c>
      <c r="G2" s="69">
        <v>17</v>
      </c>
      <c r="H2" s="69">
        <v>22</v>
      </c>
      <c r="I2" s="69">
        <v>17</v>
      </c>
      <c r="J2" s="69">
        <v>7</v>
      </c>
      <c r="K2" s="69" t="s">
        <v>101</v>
      </c>
      <c r="L2" s="70"/>
      <c r="M2" s="70"/>
      <c r="N2" s="70">
        <v>15</v>
      </c>
      <c r="O2" s="71"/>
      <c r="P2" s="72">
        <v>17</v>
      </c>
      <c r="Q2" s="70">
        <v>15</v>
      </c>
      <c r="R2" s="70">
        <v>22</v>
      </c>
      <c r="S2" s="70">
        <v>16</v>
      </c>
      <c r="T2" s="70">
        <v>8</v>
      </c>
      <c r="U2" s="70">
        <v>20</v>
      </c>
      <c r="V2" s="70">
        <v>12</v>
      </c>
      <c r="W2" s="70">
        <v>23</v>
      </c>
      <c r="X2" s="70">
        <v>6</v>
      </c>
      <c r="Y2" s="70">
        <v>16</v>
      </c>
      <c r="Z2" s="70"/>
      <c r="AA2" s="11">
        <f>SUM(E2:Z2)</f>
        <v>275</v>
      </c>
      <c r="AB2" s="5">
        <f>COUNT(E2:Z2)</f>
        <v>17</v>
      </c>
      <c r="AC2" s="12">
        <f>AA2/COUNT(E2:Z2)</f>
        <v>16.176470588235293</v>
      </c>
    </row>
    <row r="3" spans="1:29" ht="15" customHeight="1">
      <c r="A3" s="7" t="s">
        <v>156</v>
      </c>
      <c r="B3" s="37">
        <v>1983</v>
      </c>
      <c r="C3" s="61">
        <v>2</v>
      </c>
      <c r="D3" s="74" t="s">
        <v>111</v>
      </c>
      <c r="E3" s="68">
        <v>10</v>
      </c>
      <c r="F3" s="69">
        <v>14</v>
      </c>
      <c r="G3" s="69">
        <v>15</v>
      </c>
      <c r="H3" s="69">
        <v>20</v>
      </c>
      <c r="I3" s="69">
        <v>5</v>
      </c>
      <c r="J3" s="69">
        <v>19</v>
      </c>
      <c r="K3" s="69">
        <v>11</v>
      </c>
      <c r="L3" s="70"/>
      <c r="M3" s="70"/>
      <c r="N3" s="70">
        <v>15</v>
      </c>
      <c r="O3" s="71"/>
      <c r="P3" s="72">
        <v>23</v>
      </c>
      <c r="Q3" s="70">
        <v>18</v>
      </c>
      <c r="R3" s="70">
        <v>11</v>
      </c>
      <c r="S3" s="70">
        <v>25</v>
      </c>
      <c r="T3" s="70">
        <v>10</v>
      </c>
      <c r="U3" s="70">
        <v>15</v>
      </c>
      <c r="V3" s="70">
        <v>12</v>
      </c>
      <c r="W3" s="70">
        <v>7</v>
      </c>
      <c r="X3" s="70">
        <v>12</v>
      </c>
      <c r="Y3" s="70">
        <v>11</v>
      </c>
      <c r="Z3" s="70"/>
      <c r="AA3" s="11">
        <f>SUM(E3:Z3)</f>
        <v>253</v>
      </c>
      <c r="AB3" s="5">
        <f>COUNT(E3:Z3)</f>
        <v>18</v>
      </c>
      <c r="AC3" s="12">
        <f>AA3/COUNT(E3:Z3)</f>
        <v>14.055555555555555</v>
      </c>
    </row>
    <row r="4" spans="1:29" ht="15" customHeight="1">
      <c r="A4" s="7" t="s">
        <v>159</v>
      </c>
      <c r="B4" s="37">
        <v>1981</v>
      </c>
      <c r="C4" s="61">
        <v>1.86</v>
      </c>
      <c r="D4" s="74"/>
      <c r="E4" s="68">
        <v>4</v>
      </c>
      <c r="F4" s="69">
        <v>12</v>
      </c>
      <c r="G4" s="69">
        <v>5</v>
      </c>
      <c r="H4" s="69">
        <v>23</v>
      </c>
      <c r="I4" s="69">
        <v>14</v>
      </c>
      <c r="J4" s="69">
        <v>21</v>
      </c>
      <c r="K4" s="69">
        <v>9</v>
      </c>
      <c r="L4" s="70"/>
      <c r="M4" s="70"/>
      <c r="N4" s="70">
        <v>11</v>
      </c>
      <c r="O4" s="71"/>
      <c r="P4" s="72">
        <v>10</v>
      </c>
      <c r="Q4" s="70">
        <v>8</v>
      </c>
      <c r="R4" s="70">
        <v>7</v>
      </c>
      <c r="S4" s="70">
        <v>10</v>
      </c>
      <c r="T4" s="105" t="s">
        <v>225</v>
      </c>
      <c r="U4" s="70">
        <v>25</v>
      </c>
      <c r="V4" s="70">
        <v>22</v>
      </c>
      <c r="W4" s="70">
        <v>20</v>
      </c>
      <c r="X4" s="70">
        <v>10</v>
      </c>
      <c r="Y4" s="70">
        <v>18</v>
      </c>
      <c r="Z4" s="70"/>
      <c r="AA4" s="11">
        <f>SUM(E4:Z4)</f>
        <v>229</v>
      </c>
      <c r="AB4" s="5">
        <f>COUNT(E4:Z4)</f>
        <v>17</v>
      </c>
      <c r="AC4" s="12">
        <f>AA4/COUNT(E4:Z4)</f>
        <v>13.470588235294118</v>
      </c>
    </row>
    <row r="5" spans="1:29" ht="15" customHeight="1">
      <c r="A5" s="7" t="s">
        <v>154</v>
      </c>
      <c r="B5" s="37">
        <v>1985</v>
      </c>
      <c r="C5" s="61">
        <v>1.86</v>
      </c>
      <c r="D5" s="74" t="s">
        <v>210</v>
      </c>
      <c r="E5" s="68">
        <v>10</v>
      </c>
      <c r="F5" s="69">
        <v>14</v>
      </c>
      <c r="G5" s="69">
        <v>12</v>
      </c>
      <c r="H5" s="69">
        <v>0</v>
      </c>
      <c r="I5" s="69" t="s">
        <v>101</v>
      </c>
      <c r="J5" s="69" t="s">
        <v>101</v>
      </c>
      <c r="K5" s="69" t="s">
        <v>101</v>
      </c>
      <c r="L5" s="70"/>
      <c r="M5" s="70"/>
      <c r="N5" s="70" t="s">
        <v>101</v>
      </c>
      <c r="O5" s="71"/>
      <c r="P5" s="72">
        <v>9</v>
      </c>
      <c r="Q5" s="70">
        <v>7</v>
      </c>
      <c r="R5" s="70">
        <v>17</v>
      </c>
      <c r="S5" s="70">
        <v>27</v>
      </c>
      <c r="T5" s="70">
        <v>34</v>
      </c>
      <c r="U5" s="70">
        <v>5</v>
      </c>
      <c r="V5" s="70">
        <v>14</v>
      </c>
      <c r="W5" s="70">
        <v>8</v>
      </c>
      <c r="X5" s="70">
        <v>13</v>
      </c>
      <c r="Y5" s="70">
        <v>13</v>
      </c>
      <c r="Z5" s="70"/>
      <c r="AA5" s="11">
        <f>SUM(E5:Z5)</f>
        <v>183</v>
      </c>
      <c r="AB5" s="5">
        <f>COUNT(E5:Z5)</f>
        <v>14</v>
      </c>
      <c r="AC5" s="12">
        <f>AA5/COUNT(E5:Z5)</f>
        <v>13.071428571428571</v>
      </c>
    </row>
    <row r="6" spans="1:29" ht="15" customHeight="1">
      <c r="A6" s="7" t="s">
        <v>161</v>
      </c>
      <c r="B6" s="37">
        <v>1984</v>
      </c>
      <c r="C6" s="37">
        <v>1.93</v>
      </c>
      <c r="D6" s="74"/>
      <c r="E6" s="68">
        <v>12</v>
      </c>
      <c r="F6" s="69">
        <v>3</v>
      </c>
      <c r="G6" s="69">
        <v>8</v>
      </c>
      <c r="H6" s="69">
        <v>8</v>
      </c>
      <c r="I6" s="69">
        <v>4</v>
      </c>
      <c r="J6" s="69">
        <v>1</v>
      </c>
      <c r="K6" s="69">
        <v>10</v>
      </c>
      <c r="L6" s="70"/>
      <c r="M6" s="70"/>
      <c r="N6" s="70">
        <v>16</v>
      </c>
      <c r="O6" s="71"/>
      <c r="P6" s="72">
        <v>7</v>
      </c>
      <c r="Q6" s="70">
        <v>5</v>
      </c>
      <c r="R6" s="70">
        <v>9</v>
      </c>
      <c r="S6" s="70">
        <v>10</v>
      </c>
      <c r="T6" s="70">
        <v>23</v>
      </c>
      <c r="U6" s="70">
        <v>16</v>
      </c>
      <c r="V6" s="70">
        <v>4</v>
      </c>
      <c r="W6" s="70">
        <v>10</v>
      </c>
      <c r="X6" s="70">
        <v>16</v>
      </c>
      <c r="Y6" s="70">
        <v>8</v>
      </c>
      <c r="Z6" s="70"/>
      <c r="AA6" s="11">
        <f>SUM(E6:Z6)</f>
        <v>170</v>
      </c>
      <c r="AB6" s="5">
        <f>COUNT(E6:Z6)</f>
        <v>18</v>
      </c>
      <c r="AC6" s="12">
        <f>AA6/COUNT(E6:Z6)</f>
        <v>9.444444444444445</v>
      </c>
    </row>
    <row r="7" spans="1:29" ht="15" customHeight="1">
      <c r="A7" s="7" t="s">
        <v>157</v>
      </c>
      <c r="B7" s="37">
        <v>1982</v>
      </c>
      <c r="C7" s="61">
        <v>1.7</v>
      </c>
      <c r="D7" s="74">
        <v>1</v>
      </c>
      <c r="E7" s="68">
        <v>11</v>
      </c>
      <c r="F7" s="69">
        <v>17</v>
      </c>
      <c r="G7" s="70">
        <v>7</v>
      </c>
      <c r="H7" s="69">
        <v>10</v>
      </c>
      <c r="I7" s="69">
        <v>20</v>
      </c>
      <c r="J7" s="69">
        <v>11</v>
      </c>
      <c r="K7" s="69">
        <v>12</v>
      </c>
      <c r="L7" s="70"/>
      <c r="M7" s="70"/>
      <c r="N7" s="70">
        <v>12</v>
      </c>
      <c r="O7" s="71"/>
      <c r="P7" s="72">
        <v>6</v>
      </c>
      <c r="Q7" s="70">
        <v>4</v>
      </c>
      <c r="R7" s="70">
        <v>0</v>
      </c>
      <c r="S7" s="70" t="s">
        <v>101</v>
      </c>
      <c r="T7" s="70" t="s">
        <v>101</v>
      </c>
      <c r="U7" s="70" t="s">
        <v>101</v>
      </c>
      <c r="V7" s="70">
        <v>6</v>
      </c>
      <c r="W7" s="70">
        <v>12</v>
      </c>
      <c r="X7" s="70">
        <v>2</v>
      </c>
      <c r="Y7" s="70">
        <v>4</v>
      </c>
      <c r="Z7" s="70"/>
      <c r="AA7" s="11">
        <f>SUM(E7:Z7)</f>
        <v>134</v>
      </c>
      <c r="AB7" s="5">
        <f>COUNT(E7:Z7)</f>
        <v>15</v>
      </c>
      <c r="AC7" s="12">
        <f>AA7/COUNT(E7:Z7)</f>
        <v>8.933333333333334</v>
      </c>
    </row>
    <row r="8" spans="1:29" ht="15" customHeight="1">
      <c r="A8" s="7" t="s">
        <v>206</v>
      </c>
      <c r="B8" s="37">
        <v>1987</v>
      </c>
      <c r="C8" s="37">
        <v>2.02</v>
      </c>
      <c r="D8" s="74" t="s">
        <v>229</v>
      </c>
      <c r="E8" s="68"/>
      <c r="F8" s="69"/>
      <c r="G8" s="69"/>
      <c r="H8" s="69"/>
      <c r="I8" s="69">
        <v>0</v>
      </c>
      <c r="J8" s="69">
        <v>11</v>
      </c>
      <c r="K8" s="69">
        <v>5</v>
      </c>
      <c r="L8" s="70"/>
      <c r="M8" s="70"/>
      <c r="N8" s="70" t="s">
        <v>101</v>
      </c>
      <c r="O8" s="71"/>
      <c r="P8" s="72"/>
      <c r="Q8" s="70"/>
      <c r="R8" s="70"/>
      <c r="S8" s="70"/>
      <c r="T8" s="70"/>
      <c r="U8" s="70"/>
      <c r="V8" s="70"/>
      <c r="W8" s="70"/>
      <c r="X8" s="70"/>
      <c r="Y8" s="70"/>
      <c r="Z8" s="70"/>
      <c r="AA8" s="11">
        <f>SUM(E8:Z8)</f>
        <v>16</v>
      </c>
      <c r="AB8" s="5">
        <f>COUNT(E8:Z8)</f>
        <v>3</v>
      </c>
      <c r="AC8" s="12">
        <f>AA8/COUNT(E8:Z8)</f>
        <v>5.333333333333333</v>
      </c>
    </row>
    <row r="9" spans="1:29" ht="15" customHeight="1">
      <c r="A9" s="7" t="s">
        <v>155</v>
      </c>
      <c r="B9" s="37">
        <v>1980</v>
      </c>
      <c r="C9" s="61">
        <v>1.9</v>
      </c>
      <c r="D9" s="74"/>
      <c r="E9" s="68">
        <v>4</v>
      </c>
      <c r="F9" s="69">
        <v>9</v>
      </c>
      <c r="G9" s="69">
        <v>2</v>
      </c>
      <c r="H9" s="69"/>
      <c r="I9" s="69">
        <v>8</v>
      </c>
      <c r="J9" s="70">
        <v>6</v>
      </c>
      <c r="K9" s="69">
        <v>9</v>
      </c>
      <c r="L9" s="70"/>
      <c r="M9" s="70"/>
      <c r="N9" s="70">
        <v>9</v>
      </c>
      <c r="O9" s="71"/>
      <c r="P9" s="72">
        <v>3</v>
      </c>
      <c r="Q9" s="70">
        <v>0</v>
      </c>
      <c r="R9" s="70">
        <v>2</v>
      </c>
      <c r="S9" s="70">
        <v>4</v>
      </c>
      <c r="T9" s="70">
        <v>4</v>
      </c>
      <c r="U9" s="70">
        <v>7</v>
      </c>
      <c r="V9" s="70">
        <v>4</v>
      </c>
      <c r="W9" s="70">
        <v>2</v>
      </c>
      <c r="X9" s="70">
        <v>6</v>
      </c>
      <c r="Y9" s="70">
        <v>0</v>
      </c>
      <c r="Z9" s="70"/>
      <c r="AA9" s="11">
        <f>SUM(E9:Z9)</f>
        <v>79</v>
      </c>
      <c r="AB9" s="5">
        <f>COUNT(E9:Z9)</f>
        <v>17</v>
      </c>
      <c r="AC9" s="12">
        <f>AA9/COUNT(E9:Z9)</f>
        <v>4.647058823529412</v>
      </c>
    </row>
    <row r="10" spans="1:29" ht="15" customHeight="1">
      <c r="A10" s="7" t="s">
        <v>158</v>
      </c>
      <c r="B10" s="37">
        <v>1975</v>
      </c>
      <c r="C10" s="61">
        <v>1.8</v>
      </c>
      <c r="D10" s="74"/>
      <c r="E10" s="68">
        <v>2</v>
      </c>
      <c r="F10" s="69">
        <v>0</v>
      </c>
      <c r="G10" s="69">
        <v>6</v>
      </c>
      <c r="H10" s="69">
        <v>6</v>
      </c>
      <c r="I10" s="69">
        <v>3</v>
      </c>
      <c r="J10" s="69">
        <v>2</v>
      </c>
      <c r="K10" s="69">
        <v>6</v>
      </c>
      <c r="L10" s="70"/>
      <c r="M10" s="70"/>
      <c r="N10" s="70">
        <v>5</v>
      </c>
      <c r="O10" s="71"/>
      <c r="P10" s="72">
        <v>3</v>
      </c>
      <c r="Q10" s="70">
        <v>0</v>
      </c>
      <c r="R10" s="70">
        <v>3</v>
      </c>
      <c r="S10" s="70">
        <v>1</v>
      </c>
      <c r="T10" s="70">
        <v>3</v>
      </c>
      <c r="U10" s="70">
        <v>2</v>
      </c>
      <c r="V10" s="70">
        <v>5</v>
      </c>
      <c r="W10" s="70">
        <v>6</v>
      </c>
      <c r="X10" s="70"/>
      <c r="Y10" s="70">
        <v>0</v>
      </c>
      <c r="Z10" s="70"/>
      <c r="AA10" s="11">
        <f>SUM(E10:Z10)</f>
        <v>53</v>
      </c>
      <c r="AB10" s="5">
        <f>COUNT(E10:Z10)</f>
        <v>17</v>
      </c>
      <c r="AC10" s="12">
        <f>AA10/COUNT(E10:Z10)</f>
        <v>3.1176470588235294</v>
      </c>
    </row>
    <row r="11" spans="1:29" ht="15" customHeight="1">
      <c r="A11" s="7" t="s">
        <v>203</v>
      </c>
      <c r="B11" s="37">
        <v>1978</v>
      </c>
      <c r="C11" s="61">
        <v>1.92</v>
      </c>
      <c r="D11" s="74"/>
      <c r="E11" s="68"/>
      <c r="F11" s="69"/>
      <c r="G11" s="69"/>
      <c r="H11" s="69">
        <v>2</v>
      </c>
      <c r="I11" s="69"/>
      <c r="J11" s="69">
        <v>0</v>
      </c>
      <c r="K11" s="69"/>
      <c r="L11" s="70"/>
      <c r="M11" s="70"/>
      <c r="N11" s="70">
        <v>2</v>
      </c>
      <c r="O11" s="71"/>
      <c r="P11" s="72"/>
      <c r="Q11" s="70">
        <v>0</v>
      </c>
      <c r="R11" s="70">
        <v>0</v>
      </c>
      <c r="S11" s="70">
        <v>2</v>
      </c>
      <c r="T11" s="70">
        <v>3</v>
      </c>
      <c r="U11" s="70">
        <v>0</v>
      </c>
      <c r="V11" s="70"/>
      <c r="W11" s="70"/>
      <c r="X11" s="70"/>
      <c r="Y11" s="70"/>
      <c r="Z11" s="70"/>
      <c r="AA11" s="11">
        <f>SUM(E11:Z11)</f>
        <v>9</v>
      </c>
      <c r="AB11" s="5">
        <f>COUNT(E11:Z11)</f>
        <v>8</v>
      </c>
      <c r="AC11" s="12">
        <f>AA11/COUNT(E11:Z11)</f>
        <v>1.125</v>
      </c>
    </row>
    <row r="12" spans="1:29" ht="15" customHeight="1">
      <c r="A12" s="7" t="s">
        <v>204</v>
      </c>
      <c r="B12" s="37">
        <v>1980</v>
      </c>
      <c r="C12" s="61">
        <v>1.85</v>
      </c>
      <c r="D12" s="74"/>
      <c r="E12" s="68"/>
      <c r="F12" s="69"/>
      <c r="G12" s="69"/>
      <c r="H12" s="69"/>
      <c r="I12" s="69">
        <v>1</v>
      </c>
      <c r="J12" s="69"/>
      <c r="K12" s="69">
        <v>1</v>
      </c>
      <c r="L12" s="70"/>
      <c r="M12" s="70"/>
      <c r="N12" s="75"/>
      <c r="O12" s="76"/>
      <c r="P12" s="75">
        <v>0</v>
      </c>
      <c r="Q12" s="70"/>
      <c r="R12" s="70"/>
      <c r="S12" s="70">
        <v>3</v>
      </c>
      <c r="T12" s="70"/>
      <c r="U12" s="70"/>
      <c r="V12" s="70">
        <v>0</v>
      </c>
      <c r="W12" s="70"/>
      <c r="X12" s="70">
        <v>2</v>
      </c>
      <c r="Y12" s="70">
        <v>0</v>
      </c>
      <c r="Z12" s="71"/>
      <c r="AA12" s="11">
        <f>SUM(E12:Z12)</f>
        <v>7</v>
      </c>
      <c r="AB12" s="5">
        <f>COUNT(E12:Z12)</f>
        <v>7</v>
      </c>
      <c r="AC12" s="12">
        <f>AA12/COUNT(E12:Z12)</f>
        <v>1</v>
      </c>
    </row>
    <row r="13" spans="1:29" ht="15" customHeight="1">
      <c r="A13" s="7" t="s">
        <v>205</v>
      </c>
      <c r="B13" s="37">
        <v>1986</v>
      </c>
      <c r="C13" s="61">
        <v>1.86</v>
      </c>
      <c r="D13" s="74"/>
      <c r="E13" s="68">
        <v>0</v>
      </c>
      <c r="F13" s="69">
        <v>0</v>
      </c>
      <c r="G13" s="69">
        <v>0</v>
      </c>
      <c r="H13" s="69">
        <v>2</v>
      </c>
      <c r="I13" s="69">
        <v>0</v>
      </c>
      <c r="J13" s="70">
        <v>0</v>
      </c>
      <c r="K13" s="69">
        <v>0</v>
      </c>
      <c r="L13" s="70"/>
      <c r="M13" s="70"/>
      <c r="N13" s="75">
        <v>4</v>
      </c>
      <c r="O13" s="76"/>
      <c r="P13" s="75"/>
      <c r="Q13" s="70">
        <v>0</v>
      </c>
      <c r="R13" s="70">
        <v>2</v>
      </c>
      <c r="S13" s="70">
        <v>5</v>
      </c>
      <c r="T13" s="70">
        <v>0</v>
      </c>
      <c r="U13" s="70">
        <v>2</v>
      </c>
      <c r="V13" s="70">
        <v>0</v>
      </c>
      <c r="W13" s="70">
        <v>0</v>
      </c>
      <c r="X13" s="70">
        <v>2</v>
      </c>
      <c r="Y13" s="70">
        <v>0</v>
      </c>
      <c r="Z13" s="71"/>
      <c r="AA13" s="11">
        <f>SUM(E13:Z13)</f>
        <v>17</v>
      </c>
      <c r="AB13" s="5">
        <f>COUNT(E13:Z13)</f>
        <v>17</v>
      </c>
      <c r="AC13" s="12">
        <f>AA13/COUNT(E13:Z13)</f>
        <v>1</v>
      </c>
    </row>
    <row r="14" spans="1:29" ht="15" customHeight="1">
      <c r="A14" s="77" t="s">
        <v>6</v>
      </c>
      <c r="B14" s="38">
        <f>2005-(SUM(B2:B13)/COUNT(B2:B13))</f>
        <v>23.25</v>
      </c>
      <c r="C14" s="39">
        <f>SUM(C2:C13)/COUNT(C2:C13)</f>
        <v>1.8800000000000001</v>
      </c>
      <c r="D14" s="37"/>
      <c r="E14" s="28">
        <f>SUM(E2:E13)</f>
        <v>74</v>
      </c>
      <c r="F14" s="28">
        <f>SUM(F2:F13)+2</f>
        <v>92</v>
      </c>
      <c r="G14" s="28">
        <f>SUM(G2:G13)-2</f>
        <v>70</v>
      </c>
      <c r="H14" s="28">
        <f>SUM(H2:H13)</f>
        <v>93</v>
      </c>
      <c r="I14" s="28">
        <f>SUM(I2:I13)</f>
        <v>72</v>
      </c>
      <c r="J14" s="28">
        <f>SUM(J2:J13)+2</f>
        <v>80</v>
      </c>
      <c r="K14" s="28">
        <f>SUM(K2:K13)</f>
        <v>63</v>
      </c>
      <c r="L14" s="78">
        <v>62</v>
      </c>
      <c r="M14" s="78">
        <v>81</v>
      </c>
      <c r="N14" s="28">
        <f>SUM(N2:N13)</f>
        <v>89</v>
      </c>
      <c r="O14" s="78">
        <v>81</v>
      </c>
      <c r="P14" s="79">
        <f>SUM(P2:P13)</f>
        <v>78</v>
      </c>
      <c r="Q14" s="28">
        <f>SUM(Q2:Q13)</f>
        <v>57</v>
      </c>
      <c r="R14" s="28">
        <f>SUM(R2:R13)</f>
        <v>73</v>
      </c>
      <c r="S14" s="28">
        <f>SUM(S2:S13)</f>
        <v>103</v>
      </c>
      <c r="T14" s="28">
        <f>SUM(T2:T13)-1</f>
        <v>84</v>
      </c>
      <c r="U14" s="28">
        <f>SUM(U2:U13)</f>
        <v>92</v>
      </c>
      <c r="V14" s="28">
        <f>SUM(V2:V13)</f>
        <v>79</v>
      </c>
      <c r="W14" s="28">
        <f>SUM(W2:W13)</f>
        <v>88</v>
      </c>
      <c r="X14" s="28">
        <f>SUM(X2:X13)-1</f>
        <v>68</v>
      </c>
      <c r="Y14" s="28">
        <f>SUM(Y2:Y13)</f>
        <v>70</v>
      </c>
      <c r="Z14" s="78"/>
      <c r="AA14" s="15">
        <f>SUM(E14:Z14)</f>
        <v>1649</v>
      </c>
      <c r="AB14" s="40"/>
      <c r="AC14" s="16">
        <f>AA14/COUNT(E14:Z14)</f>
        <v>78.52380952380952</v>
      </c>
    </row>
    <row r="15" spans="1:29" ht="12.75">
      <c r="A15" s="41" t="s">
        <v>7</v>
      </c>
      <c r="B15" s="42"/>
      <c r="C15" s="42"/>
      <c r="D15" s="42"/>
      <c r="E15" s="80">
        <v>71</v>
      </c>
      <c r="F15" s="80">
        <v>93</v>
      </c>
      <c r="G15" s="80">
        <v>62</v>
      </c>
      <c r="H15" s="80">
        <v>91</v>
      </c>
      <c r="I15" s="80">
        <v>49</v>
      </c>
      <c r="J15" s="80">
        <v>81</v>
      </c>
      <c r="K15" s="80">
        <v>67</v>
      </c>
      <c r="L15" s="80">
        <v>85</v>
      </c>
      <c r="M15" s="80">
        <v>99</v>
      </c>
      <c r="N15" s="80">
        <v>64</v>
      </c>
      <c r="O15" s="81">
        <v>91</v>
      </c>
      <c r="P15" s="82">
        <v>89</v>
      </c>
      <c r="Q15" s="80">
        <v>66</v>
      </c>
      <c r="R15" s="80">
        <v>76</v>
      </c>
      <c r="S15" s="80">
        <v>69</v>
      </c>
      <c r="T15" s="80">
        <v>92</v>
      </c>
      <c r="U15" s="80">
        <v>80</v>
      </c>
      <c r="V15" s="80">
        <v>81</v>
      </c>
      <c r="W15" s="80">
        <v>83</v>
      </c>
      <c r="X15" s="80">
        <v>60</v>
      </c>
      <c r="Y15" s="80">
        <v>78</v>
      </c>
      <c r="Z15" s="80"/>
      <c r="AA15" s="15">
        <f>SUM(E15:Z15)</f>
        <v>1627</v>
      </c>
      <c r="AB15" s="40"/>
      <c r="AC15" s="16">
        <f>AA15/COUNT(E15:Z15)</f>
        <v>77.47619047619048</v>
      </c>
    </row>
    <row r="16" spans="1:29" ht="12.75">
      <c r="A16" s="41" t="s">
        <v>8</v>
      </c>
      <c r="B16" s="42"/>
      <c r="C16" s="42"/>
      <c r="D16" s="42"/>
      <c r="E16" s="18">
        <f aca="true" t="shared" si="0" ref="E16:N16">E14-E15</f>
        <v>3</v>
      </c>
      <c r="F16" s="18">
        <f t="shared" si="0"/>
        <v>-1</v>
      </c>
      <c r="G16" s="18">
        <f t="shared" si="0"/>
        <v>8</v>
      </c>
      <c r="H16" s="18">
        <f t="shared" si="0"/>
        <v>2</v>
      </c>
      <c r="I16" s="18">
        <f t="shared" si="0"/>
        <v>23</v>
      </c>
      <c r="J16" s="18">
        <f t="shared" si="0"/>
        <v>-1</v>
      </c>
      <c r="K16" s="18">
        <f t="shared" si="0"/>
        <v>-4</v>
      </c>
      <c r="L16" s="18">
        <f t="shared" si="0"/>
        <v>-23</v>
      </c>
      <c r="M16" s="18">
        <f t="shared" si="0"/>
        <v>-18</v>
      </c>
      <c r="N16" s="18">
        <f t="shared" si="0"/>
        <v>25</v>
      </c>
      <c r="O16" s="18">
        <f aca="true" t="shared" si="1" ref="O16:Y16">O14-O15</f>
        <v>-10</v>
      </c>
      <c r="P16" s="54">
        <f t="shared" si="1"/>
        <v>-11</v>
      </c>
      <c r="Q16" s="18">
        <f t="shared" si="1"/>
        <v>-9</v>
      </c>
      <c r="R16" s="18">
        <f t="shared" si="1"/>
        <v>-3</v>
      </c>
      <c r="S16" s="18">
        <f t="shared" si="1"/>
        <v>34</v>
      </c>
      <c r="T16" s="18">
        <f t="shared" si="1"/>
        <v>-8</v>
      </c>
      <c r="U16" s="18">
        <f t="shared" si="1"/>
        <v>12</v>
      </c>
      <c r="V16" s="18">
        <f t="shared" si="1"/>
        <v>-2</v>
      </c>
      <c r="W16" s="18">
        <f t="shared" si="1"/>
        <v>5</v>
      </c>
      <c r="X16" s="18">
        <f t="shared" si="1"/>
        <v>8</v>
      </c>
      <c r="Y16" s="18">
        <f t="shared" si="1"/>
        <v>-8</v>
      </c>
      <c r="Z16" s="18"/>
      <c r="AA16" s="32">
        <f>SUM(E16:Z16)</f>
        <v>22</v>
      </c>
      <c r="AB16" s="5"/>
      <c r="AC16" s="33">
        <f>AA16/COUNT(E16:Z16)</f>
        <v>1.0476190476190477</v>
      </c>
    </row>
  </sheetData>
  <conditionalFormatting sqref="E16:Z16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conditionalFormatting sqref="AA16:AC16">
    <cfRule type="cellIs" priority="3" dxfId="0" operator="between" stopIfTrue="1">
      <formula>0</formula>
      <formula>1000</formula>
    </cfRule>
    <cfRule type="cellIs" priority="4" dxfId="1" operator="between" stopIfTrue="1">
      <formula>0</formula>
      <formula>-1000</formula>
    </cfRule>
  </conditionalFormatting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scale="89" r:id="rId2"/>
  <headerFooter alignWithMargins="0">
    <oddHeader>&amp;C&amp;A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 topLeftCell="A1">
      <selection activeCell="A1" sqref="A1"/>
    </sheetView>
  </sheetViews>
  <sheetFormatPr defaultColWidth="11.421875" defaultRowHeight="12.75"/>
  <cols>
    <col min="1" max="1" width="14.28125" style="88" bestFit="1" customWidth="1"/>
    <col min="2" max="2" width="5.28125" style="0" customWidth="1"/>
    <col min="3" max="3" width="5.28125" style="0" bestFit="1" customWidth="1"/>
    <col min="6" max="6" width="14.28125" style="0" bestFit="1" customWidth="1"/>
    <col min="7" max="8" width="5.28125" style="0" bestFit="1" customWidth="1"/>
    <col min="10" max="10" width="14.28125" style="0" bestFit="1" customWidth="1"/>
    <col min="11" max="11" width="5.28125" style="0" bestFit="1" customWidth="1"/>
    <col min="12" max="12" width="5.421875" style="0" bestFit="1" customWidth="1"/>
  </cols>
  <sheetData>
    <row r="1" spans="1:12" s="88" customFormat="1" ht="12.75">
      <c r="A1" s="87"/>
      <c r="B1" s="87" t="s">
        <v>1</v>
      </c>
      <c r="C1" s="87"/>
      <c r="J1" s="87"/>
      <c r="K1" s="87" t="s">
        <v>2</v>
      </c>
      <c r="L1" s="87"/>
    </row>
    <row r="2" spans="1:12" ht="12.75">
      <c r="A2" s="87" t="s">
        <v>200</v>
      </c>
      <c r="B2" s="89">
        <f>'St-Vallier'!$B$16</f>
        <v>22.57142857142867</v>
      </c>
      <c r="C2" s="90"/>
      <c r="J2" s="87" t="s">
        <v>192</v>
      </c>
      <c r="K2" s="91">
        <f>Tarare!C14</f>
        <v>1.8800000000000001</v>
      </c>
      <c r="L2" s="89"/>
    </row>
    <row r="3" spans="1:12" ht="12.75">
      <c r="A3" s="87" t="s">
        <v>199</v>
      </c>
      <c r="B3" s="89">
        <f>Beaumarchais!$B$16</f>
        <v>22.64285714285711</v>
      </c>
      <c r="C3" s="90"/>
      <c r="J3" s="87" t="s">
        <v>195</v>
      </c>
      <c r="K3" s="91">
        <f>Issoire!C14</f>
        <v>1.8800000000000006</v>
      </c>
      <c r="L3" s="89"/>
    </row>
    <row r="4" spans="1:12" ht="12.75">
      <c r="A4" s="87" t="s">
        <v>192</v>
      </c>
      <c r="B4" s="89">
        <f>Tarare!$B$14</f>
        <v>23.25</v>
      </c>
      <c r="C4" s="90"/>
      <c r="J4" s="87" t="s">
        <v>198</v>
      </c>
      <c r="K4" s="90">
        <f>Montferrand!C19</f>
        <v>1.8818750000000002</v>
      </c>
      <c r="L4" s="89"/>
    </row>
    <row r="5" spans="1:12" ht="12.75">
      <c r="A5" s="87" t="s">
        <v>195</v>
      </c>
      <c r="B5" s="89">
        <f>Issoire!$B$14</f>
        <v>23.666666666666742</v>
      </c>
      <c r="C5" s="91"/>
      <c r="J5" s="87" t="s">
        <v>200</v>
      </c>
      <c r="K5" s="91">
        <f>'St-Vallier'!C16</f>
        <v>1.8836363636363636</v>
      </c>
      <c r="L5" s="90"/>
    </row>
    <row r="6" spans="1:12" ht="12.75">
      <c r="A6" s="87" t="s">
        <v>196</v>
      </c>
      <c r="B6" s="89">
        <f>'La Londe'!$B$16</f>
        <v>23.692307692307622</v>
      </c>
      <c r="C6" s="90"/>
      <c r="J6" s="87" t="s">
        <v>193</v>
      </c>
      <c r="K6" s="90">
        <f>Montélimar!C14</f>
        <v>1.8836363636363638</v>
      </c>
      <c r="L6" s="90"/>
    </row>
    <row r="7" spans="1:12" ht="12.75">
      <c r="A7" s="87" t="s">
        <v>194</v>
      </c>
      <c r="B7" s="89">
        <f>Bron!$B$17</f>
        <v>24.26666666666665</v>
      </c>
      <c r="C7" s="90"/>
      <c r="J7" s="92" t="s">
        <v>189</v>
      </c>
      <c r="K7" s="90">
        <f>Quincié!C14</f>
        <v>1.8945454545454543</v>
      </c>
      <c r="L7" s="90"/>
    </row>
    <row r="8" spans="1:12" ht="12.75">
      <c r="A8" s="87" t="s">
        <v>198</v>
      </c>
      <c r="B8" s="89">
        <f>Montferrand!$B$19</f>
        <v>24.3125</v>
      </c>
      <c r="C8" s="90"/>
      <c r="J8" s="87" t="s">
        <v>196</v>
      </c>
      <c r="K8" s="91">
        <f>'La Londe'!C16</f>
        <v>1.8950000000000002</v>
      </c>
      <c r="L8" s="90"/>
    </row>
    <row r="9" spans="1:12" ht="12.75">
      <c r="A9" s="87" t="s">
        <v>191</v>
      </c>
      <c r="B9" s="89">
        <f>'Porto-Vecchio'!$B$14</f>
        <v>24.5</v>
      </c>
      <c r="C9" s="91"/>
      <c r="J9" s="87" t="s">
        <v>190</v>
      </c>
      <c r="K9" s="90">
        <f>Lorgues!C14</f>
        <v>1.8972727272727274</v>
      </c>
      <c r="L9" s="89"/>
    </row>
    <row r="10" spans="1:12" ht="12.75">
      <c r="A10" s="92" t="s">
        <v>189</v>
      </c>
      <c r="B10" s="89">
        <f>Quincié!$B$14</f>
        <v>24.90909090909099</v>
      </c>
      <c r="C10" s="90"/>
      <c r="J10" s="87" t="s">
        <v>199</v>
      </c>
      <c r="K10" s="90">
        <f>Beaumarchais!C16</f>
        <v>1.9038461538461535</v>
      </c>
      <c r="L10" s="89"/>
    </row>
    <row r="11" spans="1:12" ht="12.75">
      <c r="A11" s="87" t="s">
        <v>193</v>
      </c>
      <c r="B11" s="89">
        <f>Montélimar!$B$14</f>
        <v>24.916666666666742</v>
      </c>
      <c r="C11" s="90"/>
      <c r="J11" s="87" t="s">
        <v>194</v>
      </c>
      <c r="K11" s="90">
        <f>Bron!C17</f>
        <v>1.9053846153846155</v>
      </c>
      <c r="L11" s="89"/>
    </row>
    <row r="12" spans="1:12" ht="12.75">
      <c r="A12" s="87" t="s">
        <v>190</v>
      </c>
      <c r="B12" s="89">
        <f>Lorgues!$B$14</f>
        <v>26.454545454545496</v>
      </c>
      <c r="C12" s="90"/>
      <c r="J12" s="87" t="s">
        <v>191</v>
      </c>
      <c r="K12" s="90"/>
      <c r="L12" s="89"/>
    </row>
    <row r="13" spans="1:12" ht="12.75">
      <c r="A13" s="87" t="s">
        <v>197</v>
      </c>
      <c r="B13" s="89">
        <f>Sorgues!$B$13</f>
        <v>28.90909090909099</v>
      </c>
      <c r="C13" s="90"/>
      <c r="J13" s="87" t="s">
        <v>197</v>
      </c>
      <c r="K13" s="90"/>
      <c r="L13" s="89"/>
    </row>
  </sheetData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1">
    <pageSetUpPr fitToPage="1"/>
  </sheetPr>
  <dimension ref="A1:AC20"/>
  <sheetViews>
    <sheetView workbookViewId="0" topLeftCell="A1">
      <pane xSplit="4" ySplit="1" topLeftCell="L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Y1" sqref="Y1"/>
    </sheetView>
  </sheetViews>
  <sheetFormatPr defaultColWidth="11.421875" defaultRowHeight="12.75"/>
  <cols>
    <col min="1" max="1" width="22.00390625" style="0" customWidth="1"/>
    <col min="2" max="2" width="4.8515625" style="0" bestFit="1" customWidth="1"/>
    <col min="3" max="3" width="5.28125" style="0" bestFit="1" customWidth="1"/>
    <col min="4" max="4" width="5.57421875" style="0" bestFit="1" customWidth="1"/>
    <col min="5" max="5" width="5.140625" style="0" customWidth="1"/>
    <col min="6" max="6" width="5.28125" style="0" customWidth="1"/>
    <col min="7" max="7" width="5.00390625" style="0" customWidth="1"/>
    <col min="8" max="8" width="5.140625" style="0" customWidth="1"/>
    <col min="9" max="9" width="3.7109375" style="0" customWidth="1"/>
    <col min="10" max="16" width="5.140625" style="0" customWidth="1"/>
    <col min="17" max="17" width="5.28125" style="0" customWidth="1"/>
    <col min="18" max="18" width="5.140625" style="0" customWidth="1"/>
    <col min="19" max="19" width="5.421875" style="0" customWidth="1"/>
    <col min="20" max="20" width="5.140625" style="0" customWidth="1"/>
    <col min="21" max="21" width="6.00390625" style="0" customWidth="1"/>
    <col min="22" max="26" width="5.140625" style="0" customWidth="1"/>
    <col min="27" max="27" width="7.57421875" style="0" customWidth="1"/>
    <col min="28" max="28" width="3.28125" style="0" bestFit="1" customWidth="1"/>
    <col min="29" max="29" width="7.8515625" style="0" customWidth="1"/>
  </cols>
  <sheetData>
    <row r="1" spans="1:29" ht="42.75" customHeight="1">
      <c r="A1" s="1" t="s">
        <v>9</v>
      </c>
      <c r="B1" s="84" t="s">
        <v>1</v>
      </c>
      <c r="C1" s="84" t="s">
        <v>2</v>
      </c>
      <c r="D1" s="2" t="s">
        <v>3</v>
      </c>
      <c r="E1" s="3" t="s">
        <v>99</v>
      </c>
      <c r="F1" s="4" t="s">
        <v>144</v>
      </c>
      <c r="G1" s="4" t="s">
        <v>124</v>
      </c>
      <c r="H1" s="4" t="s">
        <v>143</v>
      </c>
      <c r="I1" s="4" t="s">
        <v>104</v>
      </c>
      <c r="J1" s="4" t="s">
        <v>141</v>
      </c>
      <c r="K1" s="4" t="s">
        <v>146</v>
      </c>
      <c r="L1" s="4" t="s">
        <v>108</v>
      </c>
      <c r="M1" s="4" t="s">
        <v>100</v>
      </c>
      <c r="N1" s="4" t="s">
        <v>149</v>
      </c>
      <c r="O1" s="95" t="s">
        <v>109</v>
      </c>
      <c r="P1" s="3" t="s">
        <v>147</v>
      </c>
      <c r="Q1" s="4" t="s">
        <v>106</v>
      </c>
      <c r="R1" s="4" t="s">
        <v>105</v>
      </c>
      <c r="S1" s="4" t="s">
        <v>227</v>
      </c>
      <c r="T1" s="4" t="s">
        <v>151</v>
      </c>
      <c r="U1" s="4" t="s">
        <v>110</v>
      </c>
      <c r="V1" s="4" t="s">
        <v>107</v>
      </c>
      <c r="W1" s="4" t="s">
        <v>150</v>
      </c>
      <c r="X1" s="4" t="s">
        <v>162</v>
      </c>
      <c r="Y1" s="4" t="s">
        <v>112</v>
      </c>
      <c r="Z1" s="4" t="s">
        <v>142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88</v>
      </c>
      <c r="B2" s="22">
        <v>1985</v>
      </c>
      <c r="C2" s="46">
        <v>1.85</v>
      </c>
      <c r="D2" s="23">
        <v>2</v>
      </c>
      <c r="E2" s="35"/>
      <c r="F2" s="10">
        <v>14</v>
      </c>
      <c r="G2" s="10">
        <v>20</v>
      </c>
      <c r="H2" s="10">
        <v>12</v>
      </c>
      <c r="I2" s="10">
        <v>13</v>
      </c>
      <c r="J2" s="10">
        <v>16</v>
      </c>
      <c r="K2" s="10">
        <v>18</v>
      </c>
      <c r="L2" s="9">
        <v>17</v>
      </c>
      <c r="M2" s="10">
        <v>17</v>
      </c>
      <c r="N2" s="10">
        <v>24</v>
      </c>
      <c r="O2" s="96">
        <v>17</v>
      </c>
      <c r="P2" s="35">
        <v>14</v>
      </c>
      <c r="Q2" s="10">
        <v>4</v>
      </c>
      <c r="R2" s="10"/>
      <c r="S2" s="10">
        <v>6</v>
      </c>
      <c r="T2" s="10"/>
      <c r="U2" s="10">
        <v>20</v>
      </c>
      <c r="V2" s="10"/>
      <c r="W2" s="10">
        <v>4</v>
      </c>
      <c r="X2" s="10">
        <v>20</v>
      </c>
      <c r="Y2" s="10"/>
      <c r="Z2" s="10"/>
      <c r="AA2" s="11">
        <f aca="true" t="shared" si="0" ref="AA2:AA19">SUM(E2:Z2)</f>
        <v>236</v>
      </c>
      <c r="AB2" s="5">
        <f aca="true" t="shared" si="1" ref="AB2:AB16">COUNT(E2:Z2)</f>
        <v>16</v>
      </c>
      <c r="AC2" s="12">
        <f aca="true" t="shared" si="2" ref="AC2:AC19">AA2/COUNT(E2:Z2)</f>
        <v>14.75</v>
      </c>
    </row>
    <row r="3" spans="1:29" ht="15" customHeight="1">
      <c r="A3" s="7" t="s">
        <v>91</v>
      </c>
      <c r="B3" s="22">
        <v>1982</v>
      </c>
      <c r="C3" s="22">
        <v>1.73</v>
      </c>
      <c r="D3" s="23">
        <v>1</v>
      </c>
      <c r="E3" s="35"/>
      <c r="F3" s="10">
        <v>11</v>
      </c>
      <c r="G3" s="10">
        <v>26</v>
      </c>
      <c r="H3" s="10">
        <v>6</v>
      </c>
      <c r="I3" s="10">
        <v>11</v>
      </c>
      <c r="J3" s="10">
        <v>7</v>
      </c>
      <c r="K3" s="10">
        <v>13</v>
      </c>
      <c r="L3" s="10">
        <v>7</v>
      </c>
      <c r="M3" s="10">
        <v>13</v>
      </c>
      <c r="N3" s="10">
        <v>10</v>
      </c>
      <c r="O3" s="96">
        <v>3</v>
      </c>
      <c r="P3" s="35">
        <v>25</v>
      </c>
      <c r="Q3" s="10">
        <v>11</v>
      </c>
      <c r="R3" s="10"/>
      <c r="S3" s="10">
        <v>16</v>
      </c>
      <c r="T3" s="10"/>
      <c r="U3" s="10">
        <v>8</v>
      </c>
      <c r="V3" s="10"/>
      <c r="W3" s="10">
        <v>15</v>
      </c>
      <c r="X3" s="10">
        <v>9</v>
      </c>
      <c r="Y3" s="10"/>
      <c r="Z3" s="10"/>
      <c r="AA3" s="11">
        <f t="shared" si="0"/>
        <v>191</v>
      </c>
      <c r="AB3" s="5">
        <f t="shared" si="1"/>
        <v>16</v>
      </c>
      <c r="AC3" s="12">
        <f t="shared" si="2"/>
        <v>11.9375</v>
      </c>
    </row>
    <row r="4" spans="1:29" ht="15" customHeight="1">
      <c r="A4" s="7" t="s">
        <v>87</v>
      </c>
      <c r="B4" s="22">
        <v>1978</v>
      </c>
      <c r="C4" s="46">
        <v>2</v>
      </c>
      <c r="D4" s="23">
        <v>5</v>
      </c>
      <c r="E4" s="35"/>
      <c r="F4" s="10">
        <v>10</v>
      </c>
      <c r="G4" s="10">
        <v>6</v>
      </c>
      <c r="H4" s="10">
        <v>13</v>
      </c>
      <c r="I4" s="10">
        <v>8</v>
      </c>
      <c r="J4" s="10"/>
      <c r="K4" s="10">
        <v>10</v>
      </c>
      <c r="L4" s="10">
        <v>10</v>
      </c>
      <c r="M4" s="10">
        <v>16</v>
      </c>
      <c r="N4" s="10">
        <v>13</v>
      </c>
      <c r="O4" s="96">
        <v>8</v>
      </c>
      <c r="P4" s="35">
        <v>3</v>
      </c>
      <c r="Q4" s="10">
        <v>0</v>
      </c>
      <c r="R4" s="10"/>
      <c r="S4" s="10">
        <v>6</v>
      </c>
      <c r="T4" s="10"/>
      <c r="U4" s="10">
        <v>17</v>
      </c>
      <c r="V4" s="10"/>
      <c r="W4" s="10">
        <v>7</v>
      </c>
      <c r="X4" s="10">
        <v>2</v>
      </c>
      <c r="Y4" s="10"/>
      <c r="Z4" s="10"/>
      <c r="AA4" s="11">
        <f t="shared" si="0"/>
        <v>129</v>
      </c>
      <c r="AB4" s="5">
        <f t="shared" si="1"/>
        <v>15</v>
      </c>
      <c r="AC4" s="12">
        <f t="shared" si="2"/>
        <v>8.6</v>
      </c>
    </row>
    <row r="5" spans="1:29" ht="15" customHeight="1">
      <c r="A5" s="7" t="s">
        <v>97</v>
      </c>
      <c r="B5" s="22">
        <v>1979</v>
      </c>
      <c r="C5" s="46">
        <v>1.9</v>
      </c>
      <c r="D5" s="23">
        <v>3</v>
      </c>
      <c r="E5" s="35"/>
      <c r="F5" s="10"/>
      <c r="G5" s="10"/>
      <c r="H5" s="10"/>
      <c r="I5" s="10"/>
      <c r="J5" s="10"/>
      <c r="K5" s="10"/>
      <c r="L5" s="10"/>
      <c r="M5" s="10">
        <v>10</v>
      </c>
      <c r="N5" s="10">
        <v>5</v>
      </c>
      <c r="O5" s="96">
        <v>11</v>
      </c>
      <c r="P5" s="35">
        <v>1</v>
      </c>
      <c r="Q5" s="10">
        <v>3</v>
      </c>
      <c r="R5" s="10"/>
      <c r="S5" s="10">
        <v>9</v>
      </c>
      <c r="T5" s="10"/>
      <c r="U5" s="10">
        <v>8</v>
      </c>
      <c r="V5" s="10"/>
      <c r="W5" s="10">
        <v>12</v>
      </c>
      <c r="X5" s="10">
        <v>15</v>
      </c>
      <c r="Y5" s="10"/>
      <c r="Z5" s="10"/>
      <c r="AA5" s="11">
        <f t="shared" si="0"/>
        <v>74</v>
      </c>
      <c r="AB5" s="5">
        <f t="shared" si="1"/>
        <v>9</v>
      </c>
      <c r="AC5" s="12">
        <f t="shared" si="2"/>
        <v>8.222222222222221</v>
      </c>
    </row>
    <row r="6" spans="1:29" ht="15" customHeight="1">
      <c r="A6" s="7" t="s">
        <v>98</v>
      </c>
      <c r="B6" s="22">
        <v>1977</v>
      </c>
      <c r="C6" s="22">
        <v>1.92</v>
      </c>
      <c r="D6" s="23">
        <v>5</v>
      </c>
      <c r="E6" s="35"/>
      <c r="F6" s="10"/>
      <c r="G6" s="10"/>
      <c r="H6" s="10"/>
      <c r="I6" s="10"/>
      <c r="J6" s="10"/>
      <c r="K6" s="10">
        <v>0</v>
      </c>
      <c r="L6" s="10"/>
      <c r="M6" s="10"/>
      <c r="N6" s="10"/>
      <c r="O6" s="96"/>
      <c r="P6" s="35">
        <v>11</v>
      </c>
      <c r="Q6" s="10">
        <v>8</v>
      </c>
      <c r="R6" s="10"/>
      <c r="S6" s="10">
        <v>11</v>
      </c>
      <c r="T6" s="10"/>
      <c r="U6" s="10">
        <v>10</v>
      </c>
      <c r="V6" s="10"/>
      <c r="W6" s="10">
        <v>10</v>
      </c>
      <c r="X6" s="10">
        <v>7</v>
      </c>
      <c r="Y6" s="10"/>
      <c r="Z6" s="10"/>
      <c r="AA6" s="11">
        <f t="shared" si="0"/>
        <v>57</v>
      </c>
      <c r="AB6" s="5">
        <f t="shared" si="1"/>
        <v>7</v>
      </c>
      <c r="AC6" s="12">
        <f t="shared" si="2"/>
        <v>8.142857142857142</v>
      </c>
    </row>
    <row r="7" spans="1:29" ht="15" customHeight="1">
      <c r="A7" s="7" t="s">
        <v>85</v>
      </c>
      <c r="B7" s="22">
        <v>1977</v>
      </c>
      <c r="C7" s="22">
        <v>1.93</v>
      </c>
      <c r="D7" s="23">
        <v>4</v>
      </c>
      <c r="E7" s="35"/>
      <c r="F7" s="10">
        <v>0</v>
      </c>
      <c r="G7" s="10">
        <v>2</v>
      </c>
      <c r="H7" s="10">
        <v>8</v>
      </c>
      <c r="I7" s="10">
        <v>2</v>
      </c>
      <c r="J7" s="10">
        <v>9</v>
      </c>
      <c r="K7" s="10">
        <v>10</v>
      </c>
      <c r="L7" s="10">
        <v>8</v>
      </c>
      <c r="M7" s="10">
        <v>2</v>
      </c>
      <c r="N7" s="10">
        <v>9</v>
      </c>
      <c r="O7" s="96">
        <v>18</v>
      </c>
      <c r="P7" s="35">
        <v>7</v>
      </c>
      <c r="Q7" s="10">
        <v>10</v>
      </c>
      <c r="R7" s="10"/>
      <c r="S7" s="10">
        <v>7</v>
      </c>
      <c r="T7" s="10"/>
      <c r="U7" s="10">
        <v>12</v>
      </c>
      <c r="V7" s="10"/>
      <c r="W7" s="10">
        <v>15</v>
      </c>
      <c r="X7" s="10">
        <v>9</v>
      </c>
      <c r="Y7" s="10"/>
      <c r="Z7" s="10"/>
      <c r="AA7" s="11">
        <f t="shared" si="0"/>
        <v>128</v>
      </c>
      <c r="AB7" s="5">
        <f t="shared" si="1"/>
        <v>16</v>
      </c>
      <c r="AC7" s="12">
        <f t="shared" si="2"/>
        <v>8</v>
      </c>
    </row>
    <row r="8" spans="1:29" ht="15" customHeight="1">
      <c r="A8" s="7" t="s">
        <v>86</v>
      </c>
      <c r="B8" s="22">
        <v>1977</v>
      </c>
      <c r="C8" s="22">
        <v>1.93</v>
      </c>
      <c r="D8" s="23">
        <v>3</v>
      </c>
      <c r="E8" s="35"/>
      <c r="F8" s="10">
        <v>10</v>
      </c>
      <c r="G8" s="10">
        <v>0</v>
      </c>
      <c r="H8" s="10">
        <v>6</v>
      </c>
      <c r="I8" s="10">
        <v>8</v>
      </c>
      <c r="J8" s="10">
        <v>21</v>
      </c>
      <c r="K8" s="10">
        <v>6</v>
      </c>
      <c r="L8" s="10">
        <v>4</v>
      </c>
      <c r="M8" s="10">
        <v>4</v>
      </c>
      <c r="N8" s="10">
        <v>9</v>
      </c>
      <c r="O8" s="96">
        <v>6</v>
      </c>
      <c r="P8" s="35"/>
      <c r="Q8" s="10">
        <v>10</v>
      </c>
      <c r="R8" s="10"/>
      <c r="S8" s="10">
        <v>3</v>
      </c>
      <c r="T8" s="10"/>
      <c r="U8" s="10">
        <v>3</v>
      </c>
      <c r="V8" s="10"/>
      <c r="W8" s="10"/>
      <c r="X8" s="10"/>
      <c r="Y8" s="10"/>
      <c r="Z8" s="10"/>
      <c r="AA8" s="11">
        <f t="shared" si="0"/>
        <v>90</v>
      </c>
      <c r="AB8" s="5">
        <f t="shared" si="1"/>
        <v>13</v>
      </c>
      <c r="AC8" s="12">
        <f t="shared" si="2"/>
        <v>6.923076923076923</v>
      </c>
    </row>
    <row r="9" spans="1:29" ht="15" customHeight="1">
      <c r="A9" s="7" t="s">
        <v>94</v>
      </c>
      <c r="B9" s="22">
        <v>1987</v>
      </c>
      <c r="C9" s="22">
        <v>1.83</v>
      </c>
      <c r="D9" s="23">
        <v>2</v>
      </c>
      <c r="E9" s="35"/>
      <c r="F9" s="10">
        <v>4</v>
      </c>
      <c r="G9" s="10"/>
      <c r="H9" s="10">
        <v>12</v>
      </c>
      <c r="I9" s="10">
        <v>0</v>
      </c>
      <c r="J9" s="10">
        <v>0</v>
      </c>
      <c r="K9" s="10"/>
      <c r="L9" s="10"/>
      <c r="M9" s="10"/>
      <c r="N9" s="10"/>
      <c r="O9" s="96"/>
      <c r="P9" s="35">
        <v>10</v>
      </c>
      <c r="Q9" s="10">
        <v>8</v>
      </c>
      <c r="R9" s="10"/>
      <c r="S9" s="10">
        <v>22</v>
      </c>
      <c r="T9" s="10"/>
      <c r="U9" s="10">
        <v>0</v>
      </c>
      <c r="V9" s="10"/>
      <c r="W9" s="10">
        <v>2</v>
      </c>
      <c r="X9" s="10">
        <v>7</v>
      </c>
      <c r="Y9" s="10"/>
      <c r="Z9" s="10"/>
      <c r="AA9" s="11">
        <f t="shared" si="0"/>
        <v>65</v>
      </c>
      <c r="AB9" s="5">
        <f t="shared" si="1"/>
        <v>10</v>
      </c>
      <c r="AC9" s="12">
        <f t="shared" si="2"/>
        <v>6.5</v>
      </c>
    </row>
    <row r="10" spans="1:29" ht="15" customHeight="1">
      <c r="A10" s="7" t="s">
        <v>90</v>
      </c>
      <c r="B10" s="22">
        <v>1973</v>
      </c>
      <c r="C10" s="22">
        <v>1.93</v>
      </c>
      <c r="D10" s="23">
        <v>4</v>
      </c>
      <c r="E10" s="35"/>
      <c r="F10" s="10"/>
      <c r="G10" s="10"/>
      <c r="H10" s="10"/>
      <c r="I10" s="10"/>
      <c r="J10" s="10"/>
      <c r="K10" s="10"/>
      <c r="L10" s="10"/>
      <c r="M10" s="10"/>
      <c r="N10" s="10"/>
      <c r="O10" s="96"/>
      <c r="P10" s="35"/>
      <c r="Q10" s="10"/>
      <c r="R10" s="10"/>
      <c r="S10" s="10">
        <v>7</v>
      </c>
      <c r="T10" s="10"/>
      <c r="U10" s="10">
        <v>4</v>
      </c>
      <c r="V10" s="10"/>
      <c r="W10" s="10">
        <v>3</v>
      </c>
      <c r="X10" s="10">
        <v>8</v>
      </c>
      <c r="Y10" s="10"/>
      <c r="Z10" s="10"/>
      <c r="AA10" s="11">
        <f t="shared" si="0"/>
        <v>22</v>
      </c>
      <c r="AB10" s="5">
        <f t="shared" si="1"/>
        <v>4</v>
      </c>
      <c r="AC10" s="12">
        <f t="shared" si="2"/>
        <v>5.5</v>
      </c>
    </row>
    <row r="11" spans="1:29" ht="15" customHeight="1">
      <c r="A11" s="7" t="s">
        <v>188</v>
      </c>
      <c r="B11" s="22">
        <v>1983</v>
      </c>
      <c r="C11" s="22"/>
      <c r="D11" s="23"/>
      <c r="E11" s="35"/>
      <c r="F11" s="10">
        <v>6</v>
      </c>
      <c r="G11" s="10">
        <v>4</v>
      </c>
      <c r="H11" s="10">
        <v>4</v>
      </c>
      <c r="I11" s="10">
        <v>3</v>
      </c>
      <c r="J11" s="10">
        <v>6</v>
      </c>
      <c r="K11" s="10">
        <v>0</v>
      </c>
      <c r="L11" s="10">
        <v>12</v>
      </c>
      <c r="M11" s="10"/>
      <c r="N11" s="10"/>
      <c r="O11" s="96">
        <v>6</v>
      </c>
      <c r="P11" s="35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1">
        <f t="shared" si="0"/>
        <v>41</v>
      </c>
      <c r="AB11" s="5">
        <f t="shared" si="1"/>
        <v>8</v>
      </c>
      <c r="AC11" s="12">
        <f t="shared" si="2"/>
        <v>5.125</v>
      </c>
    </row>
    <row r="12" spans="1:29" ht="15" customHeight="1">
      <c r="A12" s="7" t="s">
        <v>89</v>
      </c>
      <c r="B12" s="22">
        <v>1975</v>
      </c>
      <c r="C12" s="22">
        <v>1.94</v>
      </c>
      <c r="D12" s="23">
        <v>4</v>
      </c>
      <c r="E12" s="35"/>
      <c r="F12" s="10">
        <v>16</v>
      </c>
      <c r="G12" s="10">
        <v>4</v>
      </c>
      <c r="H12" s="10">
        <v>5</v>
      </c>
      <c r="I12" s="10">
        <v>2</v>
      </c>
      <c r="J12" s="10">
        <v>3</v>
      </c>
      <c r="K12" s="10">
        <v>2</v>
      </c>
      <c r="L12" s="10"/>
      <c r="M12" s="10"/>
      <c r="N12" s="10"/>
      <c r="O12" s="96"/>
      <c r="P12" s="35">
        <v>4</v>
      </c>
      <c r="Q12" s="10">
        <v>3</v>
      </c>
      <c r="R12" s="10"/>
      <c r="S12" s="10"/>
      <c r="T12" s="10"/>
      <c r="U12" s="10"/>
      <c r="V12" s="10"/>
      <c r="W12" s="10"/>
      <c r="X12" s="10"/>
      <c r="Y12" s="10"/>
      <c r="Z12" s="10"/>
      <c r="AA12" s="11">
        <f t="shared" si="0"/>
        <v>39</v>
      </c>
      <c r="AB12" s="5">
        <f t="shared" si="1"/>
        <v>8</v>
      </c>
      <c r="AC12" s="12">
        <f t="shared" si="2"/>
        <v>4.875</v>
      </c>
    </row>
    <row r="13" spans="1:29" ht="15" customHeight="1">
      <c r="A13" s="7" t="s">
        <v>213</v>
      </c>
      <c r="B13" s="22">
        <v>1985</v>
      </c>
      <c r="C13" s="22"/>
      <c r="D13" s="23"/>
      <c r="E13" s="35"/>
      <c r="F13" s="10"/>
      <c r="G13" s="10"/>
      <c r="H13" s="10"/>
      <c r="I13" s="10">
        <v>1</v>
      </c>
      <c r="J13" s="10">
        <v>2</v>
      </c>
      <c r="K13" s="10">
        <v>4</v>
      </c>
      <c r="L13" s="10">
        <v>4</v>
      </c>
      <c r="M13" s="10">
        <v>14</v>
      </c>
      <c r="N13" s="10"/>
      <c r="O13" s="96"/>
      <c r="P13" s="35"/>
      <c r="Q13" s="10">
        <v>1</v>
      </c>
      <c r="R13" s="10"/>
      <c r="S13" s="10"/>
      <c r="T13" s="10"/>
      <c r="U13" s="10"/>
      <c r="V13" s="10"/>
      <c r="W13" s="10"/>
      <c r="X13" s="10"/>
      <c r="Y13" s="10"/>
      <c r="Z13" s="10"/>
      <c r="AA13" s="11">
        <f t="shared" si="0"/>
        <v>26</v>
      </c>
      <c r="AB13" s="5">
        <f t="shared" si="1"/>
        <v>6</v>
      </c>
      <c r="AC13" s="12">
        <f t="shared" si="2"/>
        <v>4.333333333333333</v>
      </c>
    </row>
    <row r="14" spans="1:29" ht="15" customHeight="1">
      <c r="A14" s="7" t="s">
        <v>93</v>
      </c>
      <c r="B14" s="22">
        <v>1980</v>
      </c>
      <c r="C14" s="46">
        <v>1.9</v>
      </c>
      <c r="D14" s="23">
        <v>1</v>
      </c>
      <c r="E14" s="35"/>
      <c r="F14" s="10">
        <v>3</v>
      </c>
      <c r="G14" s="10">
        <v>5</v>
      </c>
      <c r="H14" s="10">
        <v>6</v>
      </c>
      <c r="I14" s="10">
        <v>1</v>
      </c>
      <c r="J14" s="10">
        <v>5</v>
      </c>
      <c r="K14" s="10">
        <v>4</v>
      </c>
      <c r="L14" s="9">
        <v>7</v>
      </c>
      <c r="M14" s="10">
        <v>5</v>
      </c>
      <c r="N14" s="10"/>
      <c r="O14" s="96">
        <v>7</v>
      </c>
      <c r="P14" s="35"/>
      <c r="Q14" s="10"/>
      <c r="R14" s="10"/>
      <c r="S14" s="10">
        <v>4</v>
      </c>
      <c r="T14" s="10"/>
      <c r="U14" s="10">
        <v>2</v>
      </c>
      <c r="V14" s="10"/>
      <c r="W14" s="10">
        <v>2</v>
      </c>
      <c r="X14" s="10"/>
      <c r="Y14" s="10"/>
      <c r="Z14" s="10"/>
      <c r="AA14" s="11">
        <f t="shared" si="0"/>
        <v>51</v>
      </c>
      <c r="AB14" s="5">
        <f t="shared" si="1"/>
        <v>12</v>
      </c>
      <c r="AC14" s="12">
        <f t="shared" si="2"/>
        <v>4.25</v>
      </c>
    </row>
    <row r="15" spans="1:29" ht="15" customHeight="1">
      <c r="A15" s="7" t="s">
        <v>95</v>
      </c>
      <c r="B15" s="22">
        <v>1987</v>
      </c>
      <c r="C15" s="22">
        <v>1.97</v>
      </c>
      <c r="D15" s="23">
        <v>3</v>
      </c>
      <c r="E15" s="35"/>
      <c r="F15" s="10"/>
      <c r="G15" s="10">
        <v>0</v>
      </c>
      <c r="H15" s="10"/>
      <c r="I15" s="10"/>
      <c r="J15" s="10"/>
      <c r="K15" s="10"/>
      <c r="L15" s="10"/>
      <c r="M15" s="10"/>
      <c r="N15" s="10"/>
      <c r="O15" s="96"/>
      <c r="P15" s="35"/>
      <c r="Q15" s="10"/>
      <c r="R15" s="10"/>
      <c r="S15" s="10"/>
      <c r="T15" s="10"/>
      <c r="U15" s="10"/>
      <c r="V15" s="10"/>
      <c r="W15" s="10"/>
      <c r="X15" s="10">
        <v>3</v>
      </c>
      <c r="Y15" s="10"/>
      <c r="Z15" s="10"/>
      <c r="AA15" s="11">
        <f t="shared" si="0"/>
        <v>3</v>
      </c>
      <c r="AB15" s="5">
        <f t="shared" si="1"/>
        <v>2</v>
      </c>
      <c r="AC15" s="12">
        <f t="shared" si="2"/>
        <v>1.5</v>
      </c>
    </row>
    <row r="16" spans="1:29" ht="15" customHeight="1">
      <c r="A16" s="7" t="s">
        <v>96</v>
      </c>
      <c r="B16" s="22">
        <v>1986</v>
      </c>
      <c r="C16" s="22">
        <v>1.94</v>
      </c>
      <c r="D16" s="23">
        <v>3</v>
      </c>
      <c r="E16" s="35"/>
      <c r="F16" s="10"/>
      <c r="G16" s="10"/>
      <c r="H16" s="10"/>
      <c r="I16" s="10"/>
      <c r="J16" s="10"/>
      <c r="K16" s="10"/>
      <c r="L16" s="10"/>
      <c r="M16" s="10"/>
      <c r="N16" s="10"/>
      <c r="O16" s="96"/>
      <c r="P16" s="35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1">
        <f t="shared" si="0"/>
        <v>0</v>
      </c>
      <c r="AB16" s="5">
        <f t="shared" si="1"/>
        <v>0</v>
      </c>
      <c r="AC16" s="12" t="e">
        <f t="shared" si="2"/>
        <v>#DIV/0!</v>
      </c>
    </row>
    <row r="17" spans="1:29" ht="15" customHeight="1">
      <c r="A17" s="36" t="s">
        <v>6</v>
      </c>
      <c r="B17" s="45">
        <f>2005-(SUM(B2:B16)/COUNT(B2:B16))</f>
        <v>24.26666666666665</v>
      </c>
      <c r="C17" s="44">
        <f>SUM(C2:C16)/COUNT(C2:C16)</f>
        <v>1.9053846153846155</v>
      </c>
      <c r="D17" s="27"/>
      <c r="E17" s="28">
        <v>55</v>
      </c>
      <c r="F17" s="28">
        <f aca="true" t="shared" si="3" ref="F17:N17">SUM(F2:F16)</f>
        <v>74</v>
      </c>
      <c r="G17" s="28">
        <f t="shared" si="3"/>
        <v>67</v>
      </c>
      <c r="H17" s="28">
        <f t="shared" si="3"/>
        <v>72</v>
      </c>
      <c r="I17" s="28">
        <f t="shared" si="3"/>
        <v>49</v>
      </c>
      <c r="J17" s="28">
        <f t="shared" si="3"/>
        <v>69</v>
      </c>
      <c r="K17" s="28">
        <f t="shared" si="3"/>
        <v>67</v>
      </c>
      <c r="L17" s="28">
        <f t="shared" si="3"/>
        <v>69</v>
      </c>
      <c r="M17" s="28">
        <f t="shared" si="3"/>
        <v>81</v>
      </c>
      <c r="N17" s="28">
        <f t="shared" si="3"/>
        <v>70</v>
      </c>
      <c r="O17" s="97">
        <f>SUM(O2:O16)-1</f>
        <v>75</v>
      </c>
      <c r="P17" s="93">
        <f>SUM(P2:P16)+4</f>
        <v>79</v>
      </c>
      <c r="Q17" s="28">
        <f>SUM(Q2:Q16)+5</f>
        <v>63</v>
      </c>
      <c r="R17" s="28">
        <v>54</v>
      </c>
      <c r="S17" s="28">
        <f>SUM(S2:S16)+1</f>
        <v>92</v>
      </c>
      <c r="T17" s="28">
        <v>64</v>
      </c>
      <c r="U17" s="28">
        <f>SUM(U2:U16)</f>
        <v>84</v>
      </c>
      <c r="V17" s="28">
        <v>80</v>
      </c>
      <c r="W17" s="28">
        <f>SUM(W2:W16)</f>
        <v>70</v>
      </c>
      <c r="X17" s="28">
        <f>SUM(X2:X16)</f>
        <v>80</v>
      </c>
      <c r="Y17" s="28"/>
      <c r="Z17" s="28"/>
      <c r="AA17" s="28">
        <f t="shared" si="0"/>
        <v>1414</v>
      </c>
      <c r="AB17" s="28"/>
      <c r="AC17" s="16">
        <f t="shared" si="2"/>
        <v>70.7</v>
      </c>
    </row>
    <row r="18" spans="1:29" ht="12.75">
      <c r="A18" s="17" t="s">
        <v>7</v>
      </c>
      <c r="B18" s="30"/>
      <c r="C18" s="30"/>
      <c r="D18" s="30"/>
      <c r="E18" s="17">
        <v>79</v>
      </c>
      <c r="F18" s="17">
        <v>79</v>
      </c>
      <c r="G18" s="17">
        <v>63</v>
      </c>
      <c r="H18" s="17">
        <v>80</v>
      </c>
      <c r="I18" s="17">
        <v>72</v>
      </c>
      <c r="J18" s="17">
        <v>63</v>
      </c>
      <c r="K18" s="17">
        <v>90</v>
      </c>
      <c r="L18" s="17">
        <v>80</v>
      </c>
      <c r="M18" s="17">
        <v>67</v>
      </c>
      <c r="N18" s="17">
        <v>71</v>
      </c>
      <c r="O18" s="98">
        <v>79</v>
      </c>
      <c r="P18" s="94">
        <v>70</v>
      </c>
      <c r="Q18" s="17">
        <v>71</v>
      </c>
      <c r="R18" s="17">
        <v>68</v>
      </c>
      <c r="S18" s="17">
        <v>84</v>
      </c>
      <c r="T18" s="17">
        <v>81</v>
      </c>
      <c r="U18" s="17">
        <v>88</v>
      </c>
      <c r="V18" s="17">
        <v>95</v>
      </c>
      <c r="W18" s="17">
        <v>73</v>
      </c>
      <c r="X18" s="17">
        <v>71</v>
      </c>
      <c r="Y18" s="17"/>
      <c r="Z18" s="17"/>
      <c r="AA18" s="15">
        <f t="shared" si="0"/>
        <v>1524</v>
      </c>
      <c r="AB18" s="15"/>
      <c r="AC18" s="16">
        <f t="shared" si="2"/>
        <v>76.2</v>
      </c>
    </row>
    <row r="19" spans="1:29" ht="12.75">
      <c r="A19" s="17" t="s">
        <v>8</v>
      </c>
      <c r="B19" s="30"/>
      <c r="C19" s="30"/>
      <c r="D19" s="30"/>
      <c r="E19" s="18">
        <f aca="true" t="shared" si="4" ref="E19:N19">E17-E18</f>
        <v>-24</v>
      </c>
      <c r="F19" s="18">
        <f t="shared" si="4"/>
        <v>-5</v>
      </c>
      <c r="G19" s="18">
        <f t="shared" si="4"/>
        <v>4</v>
      </c>
      <c r="H19" s="18">
        <f t="shared" si="4"/>
        <v>-8</v>
      </c>
      <c r="I19" s="18">
        <f t="shared" si="4"/>
        <v>-23</v>
      </c>
      <c r="J19" s="18">
        <f t="shared" si="4"/>
        <v>6</v>
      </c>
      <c r="K19" s="18">
        <f t="shared" si="4"/>
        <v>-23</v>
      </c>
      <c r="L19" s="18">
        <f t="shared" si="4"/>
        <v>-11</v>
      </c>
      <c r="M19" s="18">
        <f t="shared" si="4"/>
        <v>14</v>
      </c>
      <c r="N19" s="18">
        <f t="shared" si="4"/>
        <v>-1</v>
      </c>
      <c r="O19" s="99">
        <f aca="true" t="shared" si="5" ref="O19:X19">O17-O18</f>
        <v>-4</v>
      </c>
      <c r="P19" s="54">
        <f t="shared" si="5"/>
        <v>9</v>
      </c>
      <c r="Q19" s="18">
        <f t="shared" si="5"/>
        <v>-8</v>
      </c>
      <c r="R19" s="18">
        <f t="shared" si="5"/>
        <v>-14</v>
      </c>
      <c r="S19" s="18">
        <f t="shared" si="5"/>
        <v>8</v>
      </c>
      <c r="T19" s="18">
        <f t="shared" si="5"/>
        <v>-17</v>
      </c>
      <c r="U19" s="18">
        <f t="shared" si="5"/>
        <v>-4</v>
      </c>
      <c r="V19" s="18">
        <f t="shared" si="5"/>
        <v>-15</v>
      </c>
      <c r="W19" s="18">
        <f t="shared" si="5"/>
        <v>-3</v>
      </c>
      <c r="X19" s="18">
        <f t="shared" si="5"/>
        <v>9</v>
      </c>
      <c r="Y19" s="18"/>
      <c r="Z19" s="18"/>
      <c r="AA19" s="19">
        <f t="shared" si="0"/>
        <v>-110</v>
      </c>
      <c r="AB19" s="19"/>
      <c r="AC19" s="34">
        <f t="shared" si="2"/>
        <v>-5.5</v>
      </c>
    </row>
    <row r="20" ht="12.75">
      <c r="A20" t="s">
        <v>92</v>
      </c>
    </row>
  </sheetData>
  <conditionalFormatting sqref="E19:O19 Q19:Z19">
    <cfRule type="cellIs" priority="1" dxfId="0" operator="between" stopIfTrue="1">
      <formula>0</formula>
      <formula>15252</formula>
    </cfRule>
    <cfRule type="cellIs" priority="2" dxfId="1" operator="between" stopIfTrue="1">
      <formula>0</formula>
      <formula>-11111</formula>
    </cfRule>
  </conditionalFormatting>
  <conditionalFormatting sqref="P19">
    <cfRule type="cellIs" priority="3" dxfId="0" operator="between" stopIfTrue="1">
      <formula>0</formula>
      <formula>100</formula>
    </cfRule>
    <cfRule type="cellIs" priority="4" dxfId="1" operator="between" stopIfTrue="1">
      <formula>0</formula>
      <formula>-100</formula>
    </cfRule>
  </conditionalFormatting>
  <printOptions gridLines="1" horizontalCentered="1"/>
  <pageMargins left="0.18" right="0.17" top="0.984251968503937" bottom="0.984251968503937" header="0.5118110236220472" footer="0.5118110236220472"/>
  <pageSetup fitToHeight="1" fitToWidth="1" horizontalDpi="300" verticalDpi="300" orientation="landscape" paperSize="9" scale="85" r:id="rId2"/>
  <headerFooter alignWithMargins="0">
    <oddHeader>&amp;C&amp;A</oddHeader>
  </headerFooter>
  <ignoredErrors>
    <ignoredError sqref="AA16:AC16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AC16"/>
  <sheetViews>
    <sheetView workbookViewId="0" topLeftCell="A1">
      <pane xSplit="4" ySplit="1" topLeftCell="L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1" sqref="Z1"/>
    </sheetView>
  </sheetViews>
  <sheetFormatPr defaultColWidth="11.421875" defaultRowHeight="12.75"/>
  <cols>
    <col min="1" max="1" width="17.140625" style="0" bestFit="1" customWidth="1"/>
    <col min="2" max="4" width="4.8515625" style="0" bestFit="1" customWidth="1"/>
    <col min="5" max="5" width="6.57421875" style="0" customWidth="1"/>
    <col min="6" max="6" width="4.28125" style="0" bestFit="1" customWidth="1"/>
    <col min="7" max="7" width="5.140625" style="0" customWidth="1"/>
    <col min="8" max="8" width="4.28125" style="0" customWidth="1"/>
    <col min="9" max="10" width="5.140625" style="0" customWidth="1"/>
    <col min="11" max="11" width="5.421875" style="0" customWidth="1"/>
    <col min="12" max="12" width="5.8515625" style="0" customWidth="1"/>
    <col min="13" max="18" width="5.140625" style="0" customWidth="1"/>
    <col min="19" max="19" width="4.7109375" style="0" customWidth="1"/>
    <col min="20" max="20" width="5.140625" style="0" customWidth="1"/>
    <col min="21" max="21" width="5.57421875" style="0" customWidth="1"/>
    <col min="22" max="26" width="5.140625" style="0" customWidth="1"/>
    <col min="27" max="27" width="6.00390625" style="0" customWidth="1"/>
    <col min="28" max="28" width="3.28125" style="0" bestFit="1" customWidth="1"/>
    <col min="29" max="29" width="7.421875" style="0" customWidth="1"/>
  </cols>
  <sheetData>
    <row r="1" spans="1:29" ht="42.75" customHeight="1">
      <c r="A1" s="1" t="s">
        <v>9</v>
      </c>
      <c r="B1" s="1" t="s">
        <v>1</v>
      </c>
      <c r="C1" s="1" t="s">
        <v>2</v>
      </c>
      <c r="D1" s="2" t="s">
        <v>3</v>
      </c>
      <c r="E1" s="21" t="s">
        <v>100</v>
      </c>
      <c r="F1" s="21" t="s">
        <v>145</v>
      </c>
      <c r="G1" s="21" t="s">
        <v>107</v>
      </c>
      <c r="H1" s="21" t="s">
        <v>142</v>
      </c>
      <c r="I1" s="21" t="s">
        <v>108</v>
      </c>
      <c r="J1" s="21" t="s">
        <v>149</v>
      </c>
      <c r="K1" s="21" t="s">
        <v>104</v>
      </c>
      <c r="L1" s="21" t="s">
        <v>141</v>
      </c>
      <c r="M1" s="21" t="s">
        <v>99</v>
      </c>
      <c r="N1" s="21" t="s">
        <v>143</v>
      </c>
      <c r="O1" s="47" t="s">
        <v>151</v>
      </c>
      <c r="P1" s="50" t="s">
        <v>162</v>
      </c>
      <c r="Q1" s="21" t="s">
        <v>103</v>
      </c>
      <c r="R1" s="21" t="s">
        <v>109</v>
      </c>
      <c r="S1" s="21" t="s">
        <v>150</v>
      </c>
      <c r="T1" s="21" t="s">
        <v>112</v>
      </c>
      <c r="U1" s="21" t="s">
        <v>148</v>
      </c>
      <c r="V1" s="21" t="s">
        <v>110</v>
      </c>
      <c r="W1" s="21" t="s">
        <v>146</v>
      </c>
      <c r="X1" s="21" t="s">
        <v>147</v>
      </c>
      <c r="Y1" s="21" t="s">
        <v>105</v>
      </c>
      <c r="Z1" s="47" t="s">
        <v>124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19</v>
      </c>
      <c r="B2" s="22">
        <v>1978</v>
      </c>
      <c r="C2" s="22">
        <v>1.94</v>
      </c>
      <c r="D2" s="23">
        <v>5</v>
      </c>
      <c r="E2" s="24">
        <v>27</v>
      </c>
      <c r="F2" s="24">
        <v>26</v>
      </c>
      <c r="G2" s="24">
        <v>22</v>
      </c>
      <c r="H2" s="24">
        <v>6</v>
      </c>
      <c r="I2" s="24">
        <v>30</v>
      </c>
      <c r="J2" s="24">
        <v>7</v>
      </c>
      <c r="K2" s="24">
        <v>9</v>
      </c>
      <c r="L2" s="24">
        <v>14</v>
      </c>
      <c r="M2" s="24">
        <v>16</v>
      </c>
      <c r="N2" s="24">
        <v>12</v>
      </c>
      <c r="O2" s="25">
        <v>13</v>
      </c>
      <c r="P2" s="51">
        <v>22</v>
      </c>
      <c r="Q2" s="24">
        <v>7</v>
      </c>
      <c r="R2" s="24">
        <v>10</v>
      </c>
      <c r="S2" s="24">
        <v>22</v>
      </c>
      <c r="T2" s="24">
        <v>23</v>
      </c>
      <c r="U2" s="24">
        <v>18</v>
      </c>
      <c r="V2" s="24">
        <v>18</v>
      </c>
      <c r="W2" s="24">
        <v>16</v>
      </c>
      <c r="X2" s="24">
        <v>31</v>
      </c>
      <c r="Y2" s="24">
        <v>20</v>
      </c>
      <c r="Z2" s="24"/>
      <c r="AA2" s="11">
        <f>SUM(E2:Z2)</f>
        <v>369</v>
      </c>
      <c r="AB2" s="5">
        <f>COUNT(E2:Z2)</f>
        <v>21</v>
      </c>
      <c r="AC2" s="12">
        <f>AA2/COUNT(E2:Z2)</f>
        <v>17.571428571428573</v>
      </c>
    </row>
    <row r="3" spans="1:29" ht="15" customHeight="1">
      <c r="A3" s="7" t="s">
        <v>13</v>
      </c>
      <c r="B3" s="22">
        <v>1980</v>
      </c>
      <c r="C3" s="22">
        <v>1.85</v>
      </c>
      <c r="D3" s="23">
        <v>3</v>
      </c>
      <c r="E3" s="24" t="s">
        <v>101</v>
      </c>
      <c r="F3" s="24">
        <v>17</v>
      </c>
      <c r="G3" s="24">
        <v>20</v>
      </c>
      <c r="H3" s="24">
        <v>25</v>
      </c>
      <c r="I3" s="24">
        <v>8</v>
      </c>
      <c r="J3" s="24">
        <v>9</v>
      </c>
      <c r="K3" s="24">
        <v>13</v>
      </c>
      <c r="L3" s="24">
        <v>19</v>
      </c>
      <c r="M3" s="24">
        <v>18</v>
      </c>
      <c r="N3" s="24">
        <v>16</v>
      </c>
      <c r="O3" s="25">
        <v>17</v>
      </c>
      <c r="P3" s="51" t="s">
        <v>101</v>
      </c>
      <c r="Q3" s="24" t="s">
        <v>101</v>
      </c>
      <c r="R3" s="24" t="s">
        <v>101</v>
      </c>
      <c r="S3" s="24" t="s">
        <v>101</v>
      </c>
      <c r="T3" s="24" t="s">
        <v>101</v>
      </c>
      <c r="U3" s="24">
        <v>15</v>
      </c>
      <c r="V3" s="24">
        <v>11</v>
      </c>
      <c r="W3" s="24">
        <v>24</v>
      </c>
      <c r="X3" s="24">
        <v>16</v>
      </c>
      <c r="Y3" s="24">
        <v>15</v>
      </c>
      <c r="Z3" s="24"/>
      <c r="AA3" s="11">
        <f>SUM(E3:Z3)</f>
        <v>243</v>
      </c>
      <c r="AB3" s="5">
        <f>COUNT(E3:Z3)</f>
        <v>15</v>
      </c>
      <c r="AC3" s="12">
        <f>AA3/COUNT(E3:Z3)</f>
        <v>16.2</v>
      </c>
    </row>
    <row r="4" spans="1:29" ht="15" customHeight="1">
      <c r="A4" s="7" t="s">
        <v>23</v>
      </c>
      <c r="B4" s="22">
        <v>1986</v>
      </c>
      <c r="C4" s="22">
        <v>2.03</v>
      </c>
      <c r="D4" s="23"/>
      <c r="E4" s="24">
        <v>15</v>
      </c>
      <c r="F4" s="24">
        <v>3</v>
      </c>
      <c r="G4" s="24">
        <v>5</v>
      </c>
      <c r="H4" s="24">
        <v>9</v>
      </c>
      <c r="I4" s="24">
        <v>12</v>
      </c>
      <c r="J4" s="24">
        <v>12</v>
      </c>
      <c r="K4" s="24">
        <v>18</v>
      </c>
      <c r="L4" s="24">
        <v>9</v>
      </c>
      <c r="M4" s="24">
        <v>19</v>
      </c>
      <c r="N4" s="24">
        <v>17</v>
      </c>
      <c r="O4" s="25">
        <v>18</v>
      </c>
      <c r="P4" s="51">
        <v>4</v>
      </c>
      <c r="Q4" s="24">
        <v>16</v>
      </c>
      <c r="R4" s="24">
        <v>7</v>
      </c>
      <c r="S4" s="24">
        <v>17</v>
      </c>
      <c r="T4" s="24">
        <v>11</v>
      </c>
      <c r="U4" s="24">
        <v>23</v>
      </c>
      <c r="V4" s="25">
        <v>20</v>
      </c>
      <c r="W4" s="24">
        <v>26</v>
      </c>
      <c r="X4" s="25">
        <v>14</v>
      </c>
      <c r="Y4" s="25">
        <v>17</v>
      </c>
      <c r="Z4" s="24"/>
      <c r="AA4" s="11">
        <f>SUM(E4:Z4)</f>
        <v>292</v>
      </c>
      <c r="AB4" s="5">
        <f>COUNT(E4:Z4)</f>
        <v>21</v>
      </c>
      <c r="AC4" s="12">
        <f>AA4/COUNT(E4:Z4)</f>
        <v>13.904761904761905</v>
      </c>
    </row>
    <row r="5" spans="1:29" ht="15" customHeight="1">
      <c r="A5" s="7" t="s">
        <v>21</v>
      </c>
      <c r="B5" s="22">
        <v>1980</v>
      </c>
      <c r="C5" s="46">
        <v>1.88</v>
      </c>
      <c r="D5" s="23"/>
      <c r="E5" s="24">
        <v>11</v>
      </c>
      <c r="F5" s="24">
        <v>4</v>
      </c>
      <c r="G5" s="24">
        <v>8</v>
      </c>
      <c r="H5" s="24">
        <v>10</v>
      </c>
      <c r="I5" s="24">
        <v>5</v>
      </c>
      <c r="J5" s="24">
        <v>17</v>
      </c>
      <c r="K5" s="24">
        <v>6</v>
      </c>
      <c r="L5" s="24">
        <v>8</v>
      </c>
      <c r="M5" s="24">
        <v>16</v>
      </c>
      <c r="N5" s="24">
        <v>12</v>
      </c>
      <c r="O5" s="25">
        <v>4</v>
      </c>
      <c r="P5" s="51">
        <v>19</v>
      </c>
      <c r="Q5" s="24">
        <v>7</v>
      </c>
      <c r="R5" s="24">
        <v>7</v>
      </c>
      <c r="S5" s="24">
        <v>4</v>
      </c>
      <c r="T5" s="24"/>
      <c r="U5" s="24">
        <v>9</v>
      </c>
      <c r="V5" s="25">
        <v>14</v>
      </c>
      <c r="W5" s="24">
        <v>4</v>
      </c>
      <c r="X5" s="25">
        <v>3</v>
      </c>
      <c r="Y5" s="25">
        <v>8</v>
      </c>
      <c r="Z5" s="24"/>
      <c r="AA5" s="11">
        <f>SUM(E5:Z5)</f>
        <v>176</v>
      </c>
      <c r="AB5" s="5">
        <f>COUNT(E5:Z5)</f>
        <v>20</v>
      </c>
      <c r="AC5" s="12">
        <f>AA5/COUNT(E5:Z5)</f>
        <v>8.8</v>
      </c>
    </row>
    <row r="6" spans="1:29" ht="15" customHeight="1">
      <c r="A6" s="7" t="s">
        <v>17</v>
      </c>
      <c r="B6" s="22">
        <v>1981</v>
      </c>
      <c r="C6" s="22">
        <v>1.86</v>
      </c>
      <c r="D6" s="23">
        <v>2</v>
      </c>
      <c r="E6" s="24" t="s">
        <v>101</v>
      </c>
      <c r="F6" s="24">
        <v>2</v>
      </c>
      <c r="G6" s="24">
        <v>2</v>
      </c>
      <c r="H6" s="24">
        <v>12</v>
      </c>
      <c r="I6" s="24">
        <v>4</v>
      </c>
      <c r="J6" s="24">
        <v>7</v>
      </c>
      <c r="K6" s="24">
        <v>11</v>
      </c>
      <c r="L6" s="24">
        <v>11</v>
      </c>
      <c r="M6" s="24">
        <v>9</v>
      </c>
      <c r="N6" s="24">
        <v>11</v>
      </c>
      <c r="O6" s="25">
        <v>8</v>
      </c>
      <c r="P6" s="51">
        <v>14</v>
      </c>
      <c r="Q6" s="24">
        <v>14</v>
      </c>
      <c r="R6" s="24">
        <v>6</v>
      </c>
      <c r="S6" s="24">
        <v>8</v>
      </c>
      <c r="T6" s="24">
        <v>9</v>
      </c>
      <c r="U6" s="24">
        <v>7</v>
      </c>
      <c r="V6" s="25">
        <v>0</v>
      </c>
      <c r="W6" s="24">
        <v>5</v>
      </c>
      <c r="X6" s="25">
        <v>17</v>
      </c>
      <c r="Y6" s="25">
        <v>8</v>
      </c>
      <c r="Z6" s="24"/>
      <c r="AA6" s="11">
        <f>SUM(E6:Z6)</f>
        <v>165</v>
      </c>
      <c r="AB6" s="5">
        <f>COUNT(E6:Z6)</f>
        <v>20</v>
      </c>
      <c r="AC6" s="12">
        <f>AA6/COUNT(E6:Z6)</f>
        <v>8.25</v>
      </c>
    </row>
    <row r="7" spans="1:29" ht="15" customHeight="1">
      <c r="A7" s="7" t="s">
        <v>22</v>
      </c>
      <c r="B7" s="22">
        <v>1986</v>
      </c>
      <c r="C7" s="46">
        <v>1.9</v>
      </c>
      <c r="D7" s="23"/>
      <c r="E7" s="24">
        <v>20</v>
      </c>
      <c r="F7" s="24">
        <v>3</v>
      </c>
      <c r="G7" s="24">
        <v>3</v>
      </c>
      <c r="H7" s="24">
        <v>2</v>
      </c>
      <c r="I7" s="24">
        <v>12</v>
      </c>
      <c r="J7" s="24">
        <v>8</v>
      </c>
      <c r="K7" s="24">
        <v>2</v>
      </c>
      <c r="L7" s="24">
        <v>0</v>
      </c>
      <c r="M7" s="24">
        <v>3</v>
      </c>
      <c r="N7" s="24">
        <v>0</v>
      </c>
      <c r="O7" s="25">
        <v>5</v>
      </c>
      <c r="P7" s="51">
        <v>2</v>
      </c>
      <c r="Q7" s="24">
        <v>2</v>
      </c>
      <c r="R7" s="24">
        <v>6</v>
      </c>
      <c r="S7" s="24">
        <v>17</v>
      </c>
      <c r="T7" s="24">
        <v>13</v>
      </c>
      <c r="U7" s="24">
        <v>0</v>
      </c>
      <c r="V7" s="25">
        <v>7</v>
      </c>
      <c r="W7" s="24">
        <v>2</v>
      </c>
      <c r="X7" s="25">
        <v>13</v>
      </c>
      <c r="Y7" s="25">
        <v>5</v>
      </c>
      <c r="Z7" s="24"/>
      <c r="AA7" s="11">
        <f>SUM(E7:Z7)</f>
        <v>125</v>
      </c>
      <c r="AB7" s="5">
        <f>COUNT(E7:Z7)</f>
        <v>21</v>
      </c>
      <c r="AC7" s="12">
        <f>AA7/COUNT(E7:Z7)</f>
        <v>5.9523809523809526</v>
      </c>
    </row>
    <row r="8" spans="1:29" ht="15" customHeight="1">
      <c r="A8" s="7" t="s">
        <v>15</v>
      </c>
      <c r="B8" s="22">
        <v>1982</v>
      </c>
      <c r="C8" s="46">
        <v>1.8</v>
      </c>
      <c r="D8" s="23">
        <v>1</v>
      </c>
      <c r="E8" s="24">
        <v>7</v>
      </c>
      <c r="F8" s="24">
        <v>8</v>
      </c>
      <c r="G8" s="24">
        <v>8</v>
      </c>
      <c r="H8" s="24">
        <v>3</v>
      </c>
      <c r="I8" s="24">
        <v>0</v>
      </c>
      <c r="J8" s="24">
        <v>2</v>
      </c>
      <c r="K8" s="24">
        <v>7</v>
      </c>
      <c r="L8" s="24" t="s">
        <v>101</v>
      </c>
      <c r="M8" s="24" t="s">
        <v>101</v>
      </c>
      <c r="N8" s="24">
        <v>2</v>
      </c>
      <c r="O8" s="25">
        <v>1</v>
      </c>
      <c r="P8" s="51">
        <v>2</v>
      </c>
      <c r="Q8" s="24">
        <v>14</v>
      </c>
      <c r="R8" s="24">
        <v>12</v>
      </c>
      <c r="S8" s="24">
        <v>9</v>
      </c>
      <c r="T8" s="24">
        <v>3</v>
      </c>
      <c r="U8" s="24">
        <v>2</v>
      </c>
      <c r="V8" s="25">
        <v>4</v>
      </c>
      <c r="W8" s="24">
        <v>9</v>
      </c>
      <c r="X8" s="25">
        <v>3</v>
      </c>
      <c r="Y8" s="25">
        <v>0</v>
      </c>
      <c r="Z8" s="24"/>
      <c r="AA8" s="11">
        <f>SUM(E8:Z8)</f>
        <v>96</v>
      </c>
      <c r="AB8" s="5">
        <f>COUNT(E8:Z8)</f>
        <v>19</v>
      </c>
      <c r="AC8" s="12">
        <f>AA8/COUNT(E8:Z8)</f>
        <v>5.052631578947368</v>
      </c>
    </row>
    <row r="9" spans="1:29" ht="15" customHeight="1">
      <c r="A9" s="7" t="s">
        <v>16</v>
      </c>
      <c r="B9" s="22">
        <v>1979</v>
      </c>
      <c r="C9" s="46">
        <v>1.8</v>
      </c>
      <c r="D9" s="23">
        <v>1</v>
      </c>
      <c r="E9" s="24">
        <v>13</v>
      </c>
      <c r="F9" s="24">
        <v>11</v>
      </c>
      <c r="G9" s="24">
        <v>6</v>
      </c>
      <c r="H9" s="24">
        <v>4</v>
      </c>
      <c r="I9" s="24">
        <v>12</v>
      </c>
      <c r="J9" s="24">
        <v>5</v>
      </c>
      <c r="K9" s="24">
        <v>1</v>
      </c>
      <c r="L9" s="24">
        <v>4</v>
      </c>
      <c r="M9" s="24">
        <v>0</v>
      </c>
      <c r="N9" s="24">
        <v>9</v>
      </c>
      <c r="O9" s="25">
        <v>5</v>
      </c>
      <c r="P9" s="51">
        <v>7</v>
      </c>
      <c r="Q9" s="24">
        <v>4</v>
      </c>
      <c r="R9" s="24">
        <v>0</v>
      </c>
      <c r="S9" s="24">
        <v>8</v>
      </c>
      <c r="T9" s="24">
        <v>8</v>
      </c>
      <c r="U9" s="24">
        <v>0</v>
      </c>
      <c r="V9" s="25">
        <v>3</v>
      </c>
      <c r="W9" s="24">
        <v>0</v>
      </c>
      <c r="X9" s="25">
        <v>1</v>
      </c>
      <c r="Y9" s="25">
        <v>0</v>
      </c>
      <c r="Z9" s="24"/>
      <c r="AA9" s="11">
        <f>SUM(E9:Z9)</f>
        <v>101</v>
      </c>
      <c r="AB9" s="5">
        <f>COUNT(E9:Z9)</f>
        <v>21</v>
      </c>
      <c r="AC9" s="12">
        <f>AA9/COUNT(E9:Z9)</f>
        <v>4.809523809523809</v>
      </c>
    </row>
    <row r="10" spans="1:29" ht="15" customHeight="1">
      <c r="A10" s="7" t="s">
        <v>20</v>
      </c>
      <c r="B10" s="22">
        <v>1981</v>
      </c>
      <c r="C10" s="22">
        <v>1.94</v>
      </c>
      <c r="D10" s="23">
        <v>5</v>
      </c>
      <c r="E10" s="24">
        <v>2</v>
      </c>
      <c r="F10" s="24">
        <v>2</v>
      </c>
      <c r="G10" s="24">
        <v>4</v>
      </c>
      <c r="H10" s="24">
        <v>3</v>
      </c>
      <c r="I10" s="24">
        <v>3</v>
      </c>
      <c r="J10" s="24">
        <v>7</v>
      </c>
      <c r="K10" s="24">
        <v>0</v>
      </c>
      <c r="L10" s="24">
        <v>10</v>
      </c>
      <c r="M10" s="24">
        <v>4</v>
      </c>
      <c r="N10" s="24">
        <v>0</v>
      </c>
      <c r="O10" s="25">
        <v>11</v>
      </c>
      <c r="P10" s="51">
        <v>6</v>
      </c>
      <c r="Q10" s="24">
        <v>4</v>
      </c>
      <c r="R10" s="24">
        <v>5</v>
      </c>
      <c r="S10" s="24">
        <v>3</v>
      </c>
      <c r="T10" s="24">
        <v>7</v>
      </c>
      <c r="U10" s="24">
        <v>4</v>
      </c>
      <c r="V10" s="25">
        <v>2</v>
      </c>
      <c r="W10" s="24">
        <v>5</v>
      </c>
      <c r="X10" s="25">
        <v>6</v>
      </c>
      <c r="Y10" s="25">
        <v>4</v>
      </c>
      <c r="Z10" s="24"/>
      <c r="AA10" s="11">
        <f>SUM(E10:Z10)</f>
        <v>92</v>
      </c>
      <c r="AB10" s="5">
        <f>COUNT(E10:Z10)</f>
        <v>21</v>
      </c>
      <c r="AC10" s="12">
        <f>AA10/COUNT(E10:Z10)</f>
        <v>4.380952380952381</v>
      </c>
    </row>
    <row r="11" spans="1:29" ht="15" customHeight="1">
      <c r="A11" s="7" t="s">
        <v>14</v>
      </c>
      <c r="B11" s="22">
        <v>1980</v>
      </c>
      <c r="C11" s="22">
        <v>1.78</v>
      </c>
      <c r="D11" s="23">
        <v>3</v>
      </c>
      <c r="E11" s="24">
        <v>2</v>
      </c>
      <c r="F11" s="24">
        <v>3</v>
      </c>
      <c r="G11" s="24">
        <v>0</v>
      </c>
      <c r="H11" s="24">
        <v>0</v>
      </c>
      <c r="I11" s="24">
        <v>0</v>
      </c>
      <c r="J11" s="24"/>
      <c r="K11" s="24"/>
      <c r="L11" s="24">
        <v>3</v>
      </c>
      <c r="M11" s="24">
        <v>0</v>
      </c>
      <c r="N11" s="24">
        <v>2</v>
      </c>
      <c r="O11" s="25">
        <v>7</v>
      </c>
      <c r="P11" s="51">
        <v>6</v>
      </c>
      <c r="Q11" s="24">
        <v>0</v>
      </c>
      <c r="R11" s="24">
        <v>3</v>
      </c>
      <c r="S11" s="24">
        <v>1</v>
      </c>
      <c r="T11" s="24">
        <v>10</v>
      </c>
      <c r="U11" s="24">
        <v>3</v>
      </c>
      <c r="V11" s="25">
        <v>3</v>
      </c>
      <c r="W11" s="24">
        <v>2</v>
      </c>
      <c r="X11" s="25">
        <v>3</v>
      </c>
      <c r="Y11" s="25">
        <v>0</v>
      </c>
      <c r="Z11" s="24"/>
      <c r="AA11" s="11">
        <f>SUM(E11:Z11)</f>
        <v>48</v>
      </c>
      <c r="AB11" s="5">
        <f>COUNT(E11:Z11)</f>
        <v>19</v>
      </c>
      <c r="AC11" s="12">
        <f>AA11/COUNT(E11:Z11)</f>
        <v>2.526315789473684</v>
      </c>
    </row>
    <row r="12" spans="1:29" ht="15" customHeight="1">
      <c r="A12" s="7" t="s">
        <v>102</v>
      </c>
      <c r="B12" s="22">
        <v>1977</v>
      </c>
      <c r="C12" s="22">
        <v>1.93</v>
      </c>
      <c r="D12" s="23">
        <v>5</v>
      </c>
      <c r="E12" s="24">
        <v>4</v>
      </c>
      <c r="F12" s="24"/>
      <c r="G12" s="24"/>
      <c r="H12" s="24"/>
      <c r="I12" s="24"/>
      <c r="J12" s="24"/>
      <c r="K12" s="24"/>
      <c r="L12" s="24"/>
      <c r="M12" s="24"/>
      <c r="N12" s="24"/>
      <c r="O12" s="25"/>
      <c r="P12" s="51">
        <v>0</v>
      </c>
      <c r="Q12" s="24">
        <v>1</v>
      </c>
      <c r="R12" s="24">
        <v>2</v>
      </c>
      <c r="S12" s="24">
        <v>0</v>
      </c>
      <c r="T12" s="24">
        <v>0</v>
      </c>
      <c r="U12" s="24"/>
      <c r="V12" s="25"/>
      <c r="W12" s="24"/>
      <c r="X12" s="25"/>
      <c r="Y12" s="25"/>
      <c r="Z12" s="24"/>
      <c r="AA12" s="11">
        <f>SUM(E12:Z12)</f>
        <v>7</v>
      </c>
      <c r="AB12" s="5">
        <f>COUNT(E12:Z12)</f>
        <v>6</v>
      </c>
      <c r="AC12" s="12">
        <f>AA12/COUNT(E12:Z12)</f>
        <v>1.1666666666666667</v>
      </c>
    </row>
    <row r="13" spans="1:29" ht="15" customHeight="1">
      <c r="A13" s="7" t="s">
        <v>18</v>
      </c>
      <c r="B13" s="22">
        <v>1986</v>
      </c>
      <c r="C13" s="46">
        <v>1.85</v>
      </c>
      <c r="D13" s="23"/>
      <c r="E13" s="24">
        <v>2</v>
      </c>
      <c r="F13" s="24"/>
      <c r="G13" s="24"/>
      <c r="H13" s="24"/>
      <c r="I13" s="24"/>
      <c r="J13" s="24">
        <v>1</v>
      </c>
      <c r="K13" s="24"/>
      <c r="L13" s="24"/>
      <c r="M13" s="24"/>
      <c r="N13" s="24"/>
      <c r="O13" s="25"/>
      <c r="P13" s="51"/>
      <c r="Q13" s="24"/>
      <c r="R13" s="24"/>
      <c r="S13" s="24"/>
      <c r="T13" s="24">
        <v>0</v>
      </c>
      <c r="U13" s="24"/>
      <c r="V13" s="25"/>
      <c r="W13" s="24"/>
      <c r="X13" s="25"/>
      <c r="Y13" s="25"/>
      <c r="Z13" s="24"/>
      <c r="AA13" s="11">
        <f>SUM(E13:Z13)</f>
        <v>3</v>
      </c>
      <c r="AB13" s="5">
        <f>COUNT(E13:Z13)</f>
        <v>3</v>
      </c>
      <c r="AC13" s="12">
        <f>AA13/COUNT(E13:Z13)</f>
        <v>1</v>
      </c>
    </row>
    <row r="14" spans="1:29" s="29" customFormat="1" ht="15" customHeight="1">
      <c r="A14" s="26" t="s">
        <v>6</v>
      </c>
      <c r="B14" s="45">
        <f>2005-(SUM(B1:B13)/COUNT(B1:B13))</f>
        <v>23.666666666666742</v>
      </c>
      <c r="C14" s="44">
        <f>SUM(C1:C13)/COUNT(C1:C13)</f>
        <v>1.8800000000000006</v>
      </c>
      <c r="D14" s="27"/>
      <c r="E14" s="28">
        <f aca="true" t="shared" si="0" ref="E14:N14">SUM(E2:E13)</f>
        <v>103</v>
      </c>
      <c r="F14" s="28">
        <f t="shared" si="0"/>
        <v>79</v>
      </c>
      <c r="G14" s="28">
        <f t="shared" si="0"/>
        <v>78</v>
      </c>
      <c r="H14" s="28">
        <f t="shared" si="0"/>
        <v>74</v>
      </c>
      <c r="I14" s="28">
        <f t="shared" si="0"/>
        <v>86</v>
      </c>
      <c r="J14" s="28">
        <f t="shared" si="0"/>
        <v>75</v>
      </c>
      <c r="K14" s="28">
        <f t="shared" si="0"/>
        <v>67</v>
      </c>
      <c r="L14" s="28">
        <f t="shared" si="0"/>
        <v>78</v>
      </c>
      <c r="M14" s="28">
        <f t="shared" si="0"/>
        <v>85</v>
      </c>
      <c r="N14" s="28">
        <f t="shared" si="0"/>
        <v>81</v>
      </c>
      <c r="O14" s="28">
        <f aca="true" t="shared" si="1" ref="O14:Y14">SUM(O2:O13)</f>
        <v>89</v>
      </c>
      <c r="P14" s="52">
        <f t="shared" si="1"/>
        <v>82</v>
      </c>
      <c r="Q14" s="28">
        <f t="shared" si="1"/>
        <v>69</v>
      </c>
      <c r="R14" s="28">
        <f t="shared" si="1"/>
        <v>58</v>
      </c>
      <c r="S14" s="28">
        <f t="shared" si="1"/>
        <v>89</v>
      </c>
      <c r="T14" s="28">
        <f t="shared" si="1"/>
        <v>84</v>
      </c>
      <c r="U14" s="28">
        <f t="shared" si="1"/>
        <v>81</v>
      </c>
      <c r="V14" s="28">
        <f t="shared" si="1"/>
        <v>82</v>
      </c>
      <c r="W14" s="28">
        <f t="shared" si="1"/>
        <v>93</v>
      </c>
      <c r="X14" s="28">
        <f t="shared" si="1"/>
        <v>107</v>
      </c>
      <c r="Y14" s="28">
        <f t="shared" si="1"/>
        <v>77</v>
      </c>
      <c r="Z14" s="28"/>
      <c r="AA14" s="28">
        <f>SUM(E14:Z14)</f>
        <v>1717</v>
      </c>
      <c r="AB14" s="28"/>
      <c r="AC14" s="16">
        <f>AA14/COUNT(E14:Z14)</f>
        <v>81.76190476190476</v>
      </c>
    </row>
    <row r="15" spans="1:29" ht="12.75">
      <c r="A15" s="30" t="s">
        <v>7</v>
      </c>
      <c r="B15" s="31"/>
      <c r="C15" s="31"/>
      <c r="D15" s="31"/>
      <c r="E15" s="17">
        <v>68</v>
      </c>
      <c r="F15" s="17">
        <v>74</v>
      </c>
      <c r="G15" s="17">
        <v>66</v>
      </c>
      <c r="H15" s="17">
        <v>89</v>
      </c>
      <c r="I15" s="17">
        <v>78</v>
      </c>
      <c r="J15" s="17">
        <v>50</v>
      </c>
      <c r="K15" s="17">
        <v>63</v>
      </c>
      <c r="L15" s="17">
        <v>68</v>
      </c>
      <c r="M15" s="17">
        <v>92</v>
      </c>
      <c r="N15" s="17">
        <v>71</v>
      </c>
      <c r="O15" s="49">
        <v>77</v>
      </c>
      <c r="P15" s="53">
        <v>83</v>
      </c>
      <c r="Q15" s="17">
        <v>63</v>
      </c>
      <c r="R15" s="17">
        <v>63</v>
      </c>
      <c r="S15" s="17">
        <v>90</v>
      </c>
      <c r="T15" s="17">
        <v>79</v>
      </c>
      <c r="U15" s="17">
        <v>79</v>
      </c>
      <c r="V15" s="17">
        <v>68</v>
      </c>
      <c r="W15" s="17">
        <v>98</v>
      </c>
      <c r="X15" s="17">
        <v>91</v>
      </c>
      <c r="Y15" s="17">
        <v>90</v>
      </c>
      <c r="Z15" s="17"/>
      <c r="AA15" s="15">
        <f>SUM(E15:Z15)</f>
        <v>1600</v>
      </c>
      <c r="AB15" s="15"/>
      <c r="AC15" s="16">
        <f>AA15/COUNT(E15:Z15)</f>
        <v>76.19047619047619</v>
      </c>
    </row>
    <row r="16" spans="1:29" ht="12.75">
      <c r="A16" s="30" t="s">
        <v>8</v>
      </c>
      <c r="B16" s="17"/>
      <c r="C16" s="17"/>
      <c r="D16" s="17"/>
      <c r="E16" s="18">
        <f aca="true" t="shared" si="2" ref="E16:Y16">E14-E15</f>
        <v>35</v>
      </c>
      <c r="F16" s="18">
        <f t="shared" si="2"/>
        <v>5</v>
      </c>
      <c r="G16" s="18">
        <f t="shared" si="2"/>
        <v>12</v>
      </c>
      <c r="H16" s="18">
        <f t="shared" si="2"/>
        <v>-15</v>
      </c>
      <c r="I16" s="18">
        <f t="shared" si="2"/>
        <v>8</v>
      </c>
      <c r="J16" s="18">
        <f t="shared" si="2"/>
        <v>25</v>
      </c>
      <c r="K16" s="18">
        <f t="shared" si="2"/>
        <v>4</v>
      </c>
      <c r="L16" s="18">
        <f t="shared" si="2"/>
        <v>10</v>
      </c>
      <c r="M16" s="18">
        <f t="shared" si="2"/>
        <v>-7</v>
      </c>
      <c r="N16" s="18">
        <f t="shared" si="2"/>
        <v>10</v>
      </c>
      <c r="O16" s="103">
        <f>O14-O15</f>
        <v>12</v>
      </c>
      <c r="P16" s="54">
        <f t="shared" si="2"/>
        <v>-1</v>
      </c>
      <c r="Q16" s="18">
        <f t="shared" si="2"/>
        <v>6</v>
      </c>
      <c r="R16" s="18">
        <f t="shared" si="2"/>
        <v>-5</v>
      </c>
      <c r="S16" s="18">
        <f t="shared" si="2"/>
        <v>-1</v>
      </c>
      <c r="T16" s="18">
        <f t="shared" si="2"/>
        <v>5</v>
      </c>
      <c r="U16" s="18">
        <f t="shared" si="2"/>
        <v>2</v>
      </c>
      <c r="V16" s="18">
        <f t="shared" si="2"/>
        <v>14</v>
      </c>
      <c r="W16" s="18">
        <f t="shared" si="2"/>
        <v>-5</v>
      </c>
      <c r="X16" s="18">
        <f t="shared" si="2"/>
        <v>16</v>
      </c>
      <c r="Y16" s="18">
        <f t="shared" si="2"/>
        <v>-13</v>
      </c>
      <c r="Z16" s="18"/>
      <c r="AA16" s="32">
        <f>SUM(E16:Z16)</f>
        <v>117</v>
      </c>
      <c r="AB16" s="32"/>
      <c r="AC16" s="33">
        <f>AA16/COUNT(E16:Z16)</f>
        <v>5.571428571428571</v>
      </c>
    </row>
  </sheetData>
  <conditionalFormatting sqref="E16:Z16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scale="89" r:id="rId2"/>
  <headerFooter alignWithMargins="0">
    <oddHeader>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AC19"/>
  <sheetViews>
    <sheetView workbookViewId="0" topLeftCell="A1">
      <pane xSplit="4" ySplit="1" topLeftCell="J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1" sqref="Z1"/>
    </sheetView>
  </sheetViews>
  <sheetFormatPr defaultColWidth="11.421875" defaultRowHeight="12.75"/>
  <cols>
    <col min="1" max="1" width="17.140625" style="0" bestFit="1" customWidth="1"/>
    <col min="2" max="4" width="4.8515625" style="0" bestFit="1" customWidth="1"/>
    <col min="5" max="5" width="5.421875" style="0" customWidth="1"/>
    <col min="6" max="6" width="4.8515625" style="0" customWidth="1"/>
    <col min="7" max="7" width="5.140625" style="0" customWidth="1"/>
    <col min="8" max="8" width="5.28125" style="0" customWidth="1"/>
    <col min="9" max="9" width="5.8515625" style="0" customWidth="1"/>
    <col min="10" max="10" width="5.140625" style="0" customWidth="1"/>
    <col min="11" max="11" width="5.8515625" style="0" customWidth="1"/>
    <col min="12" max="12" width="5.140625" style="0" customWidth="1"/>
    <col min="13" max="13" width="5.421875" style="0" customWidth="1"/>
    <col min="14" max="14" width="5.140625" style="0" customWidth="1"/>
    <col min="15" max="15" width="5.28125" style="0" customWidth="1"/>
    <col min="16" max="16" width="4.28125" style="0" bestFit="1" customWidth="1"/>
    <col min="17" max="17" width="5.140625" style="0" customWidth="1"/>
    <col min="18" max="18" width="4.140625" style="0" bestFit="1" customWidth="1"/>
    <col min="19" max="19" width="5.140625" style="0" customWidth="1"/>
    <col min="20" max="20" width="5.57421875" style="0" customWidth="1"/>
    <col min="21" max="26" width="5.140625" style="0" customWidth="1"/>
    <col min="27" max="27" width="6.00390625" style="0" customWidth="1"/>
    <col min="28" max="28" width="3.28125" style="0" bestFit="1" customWidth="1"/>
    <col min="29" max="29" width="7.421875" style="0" customWidth="1"/>
  </cols>
  <sheetData>
    <row r="1" spans="1:29" ht="42.75" customHeight="1">
      <c r="A1" s="1" t="s">
        <v>9</v>
      </c>
      <c r="B1" s="1" t="s">
        <v>1</v>
      </c>
      <c r="C1" s="1" t="s">
        <v>2</v>
      </c>
      <c r="D1" s="2" t="s">
        <v>3</v>
      </c>
      <c r="E1" s="21" t="s">
        <v>103</v>
      </c>
      <c r="F1" s="21" t="s">
        <v>146</v>
      </c>
      <c r="G1" s="21" t="s">
        <v>109</v>
      </c>
      <c r="H1" s="21" t="s">
        <v>153</v>
      </c>
      <c r="I1" s="21" t="s">
        <v>112</v>
      </c>
      <c r="J1" s="21" t="s">
        <v>162</v>
      </c>
      <c r="K1" s="21" t="s">
        <v>110</v>
      </c>
      <c r="L1" s="21" t="s">
        <v>143</v>
      </c>
      <c r="M1" s="21" t="s">
        <v>144</v>
      </c>
      <c r="N1" s="21" t="s">
        <v>124</v>
      </c>
      <c r="O1" s="47" t="s">
        <v>148</v>
      </c>
      <c r="P1" s="50" t="s">
        <v>145</v>
      </c>
      <c r="Q1" s="21" t="s">
        <v>107</v>
      </c>
      <c r="R1" s="21" t="s">
        <v>142</v>
      </c>
      <c r="S1" s="21" t="s">
        <v>108</v>
      </c>
      <c r="T1" s="21" t="s">
        <v>231</v>
      </c>
      <c r="U1" s="21" t="s">
        <v>100</v>
      </c>
      <c r="V1" s="21" t="s">
        <v>141</v>
      </c>
      <c r="W1" s="21" t="s">
        <v>105</v>
      </c>
      <c r="X1" s="21" t="s">
        <v>106</v>
      </c>
      <c r="Y1" s="21" t="s">
        <v>151</v>
      </c>
      <c r="Z1" s="47" t="s">
        <v>104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29</v>
      </c>
      <c r="B2" s="22">
        <v>1983</v>
      </c>
      <c r="C2" s="22">
        <v>1.93</v>
      </c>
      <c r="D2" s="23">
        <v>3</v>
      </c>
      <c r="E2" s="24">
        <v>24</v>
      </c>
      <c r="F2" s="24">
        <v>18</v>
      </c>
      <c r="G2" s="24">
        <v>14</v>
      </c>
      <c r="H2" s="24">
        <v>24</v>
      </c>
      <c r="I2" s="24">
        <v>8</v>
      </c>
      <c r="J2" s="24">
        <v>26</v>
      </c>
      <c r="K2" s="24">
        <v>17</v>
      </c>
      <c r="L2" s="24">
        <v>0</v>
      </c>
      <c r="M2" s="24">
        <v>22</v>
      </c>
      <c r="N2" s="24">
        <v>21</v>
      </c>
      <c r="O2" s="25">
        <v>7</v>
      </c>
      <c r="P2" s="106" t="s">
        <v>225</v>
      </c>
      <c r="Q2" s="24">
        <v>19</v>
      </c>
      <c r="R2" s="24">
        <v>26</v>
      </c>
      <c r="S2" s="24">
        <v>3</v>
      </c>
      <c r="T2" s="24">
        <v>13</v>
      </c>
      <c r="U2" s="24" t="s">
        <v>225</v>
      </c>
      <c r="V2" s="24" t="s">
        <v>225</v>
      </c>
      <c r="W2" s="24"/>
      <c r="X2" s="24"/>
      <c r="Y2" s="24"/>
      <c r="Z2" s="24"/>
      <c r="AA2" s="11">
        <f aca="true" t="shared" si="0" ref="AA2:AA18">SUM(E2:Z2)</f>
        <v>242</v>
      </c>
      <c r="AB2" s="5">
        <f aca="true" t="shared" si="1" ref="AB2:AB15">COUNT(E2:Z2)</f>
        <v>15</v>
      </c>
      <c r="AC2" s="12">
        <f aca="true" t="shared" si="2" ref="AC2:AC18">AA2/COUNT(E2:Z2)</f>
        <v>16.133333333333333</v>
      </c>
    </row>
    <row r="3" spans="1:29" ht="15" customHeight="1">
      <c r="A3" s="7" t="s">
        <v>34</v>
      </c>
      <c r="B3" s="22">
        <v>1976</v>
      </c>
      <c r="C3" s="46">
        <v>1.9</v>
      </c>
      <c r="D3" s="23">
        <v>3</v>
      </c>
      <c r="E3" s="24">
        <v>20</v>
      </c>
      <c r="F3" s="24">
        <v>10</v>
      </c>
      <c r="G3" s="24">
        <v>17</v>
      </c>
      <c r="H3" s="24">
        <v>5</v>
      </c>
      <c r="I3" s="24">
        <v>13</v>
      </c>
      <c r="J3" s="24">
        <v>11</v>
      </c>
      <c r="K3" s="24">
        <v>0</v>
      </c>
      <c r="L3" s="24">
        <v>9</v>
      </c>
      <c r="M3" s="24" t="s">
        <v>221</v>
      </c>
      <c r="N3" s="24" t="s">
        <v>221</v>
      </c>
      <c r="O3" s="25">
        <v>19</v>
      </c>
      <c r="P3" s="51">
        <v>13</v>
      </c>
      <c r="Q3" s="24">
        <v>5</v>
      </c>
      <c r="R3" s="24">
        <v>12</v>
      </c>
      <c r="S3" s="24">
        <v>19</v>
      </c>
      <c r="T3" s="24">
        <v>16</v>
      </c>
      <c r="U3" s="24"/>
      <c r="V3" s="24">
        <v>4</v>
      </c>
      <c r="W3" s="24"/>
      <c r="X3" s="24">
        <v>18</v>
      </c>
      <c r="Y3" s="24"/>
      <c r="Z3" s="24"/>
      <c r="AA3" s="11">
        <f t="shared" si="0"/>
        <v>191</v>
      </c>
      <c r="AB3" s="5">
        <f t="shared" si="1"/>
        <v>16</v>
      </c>
      <c r="AC3" s="12">
        <f t="shared" si="2"/>
        <v>11.9375</v>
      </c>
    </row>
    <row r="4" spans="1:29" ht="15" customHeight="1">
      <c r="A4" s="7" t="s">
        <v>31</v>
      </c>
      <c r="B4" s="22">
        <v>1979</v>
      </c>
      <c r="C4" s="22">
        <v>1.98</v>
      </c>
      <c r="D4" s="23">
        <v>5</v>
      </c>
      <c r="E4" s="24">
        <v>9</v>
      </c>
      <c r="F4" s="24">
        <v>10</v>
      </c>
      <c r="G4" s="24">
        <v>21</v>
      </c>
      <c r="H4" s="24">
        <v>4</v>
      </c>
      <c r="I4" s="24">
        <v>2</v>
      </c>
      <c r="J4" s="24">
        <v>12</v>
      </c>
      <c r="K4" s="24">
        <v>12</v>
      </c>
      <c r="L4" s="24">
        <v>9</v>
      </c>
      <c r="M4" s="24">
        <v>16</v>
      </c>
      <c r="N4" s="24">
        <v>9</v>
      </c>
      <c r="O4" s="25">
        <v>8</v>
      </c>
      <c r="P4" s="51">
        <v>6</v>
      </c>
      <c r="Q4" s="24">
        <v>14</v>
      </c>
      <c r="R4" s="24">
        <v>6</v>
      </c>
      <c r="S4" s="24">
        <v>10</v>
      </c>
      <c r="T4" s="24">
        <v>10</v>
      </c>
      <c r="U4" s="24"/>
      <c r="V4" s="24">
        <v>11</v>
      </c>
      <c r="W4" s="25"/>
      <c r="X4" s="25">
        <v>20</v>
      </c>
      <c r="Y4" s="25"/>
      <c r="Z4" s="24"/>
      <c r="AA4" s="11">
        <f t="shared" si="0"/>
        <v>189</v>
      </c>
      <c r="AB4" s="5">
        <f t="shared" si="1"/>
        <v>18</v>
      </c>
      <c r="AC4" s="12">
        <f t="shared" si="2"/>
        <v>10.5</v>
      </c>
    </row>
    <row r="5" spans="1:29" ht="15" customHeight="1">
      <c r="A5" s="7" t="s">
        <v>30</v>
      </c>
      <c r="B5" s="22">
        <v>1987</v>
      </c>
      <c r="C5" s="46">
        <v>1.8</v>
      </c>
      <c r="D5" s="23">
        <v>1</v>
      </c>
      <c r="E5" s="24">
        <v>13</v>
      </c>
      <c r="F5" s="24">
        <v>4</v>
      </c>
      <c r="G5" s="24">
        <v>2</v>
      </c>
      <c r="H5" s="24">
        <v>3</v>
      </c>
      <c r="I5" s="24">
        <v>19</v>
      </c>
      <c r="J5" s="24">
        <v>7</v>
      </c>
      <c r="K5" s="24">
        <v>10</v>
      </c>
      <c r="L5" s="24">
        <v>15</v>
      </c>
      <c r="M5" s="24">
        <v>5</v>
      </c>
      <c r="N5" s="24">
        <v>2</v>
      </c>
      <c r="O5" s="25">
        <v>18</v>
      </c>
      <c r="P5" s="51">
        <v>13</v>
      </c>
      <c r="Q5" s="24">
        <v>7</v>
      </c>
      <c r="R5" s="24">
        <v>4</v>
      </c>
      <c r="S5" s="24">
        <v>14</v>
      </c>
      <c r="T5" s="24">
        <v>28</v>
      </c>
      <c r="U5" s="24"/>
      <c r="V5" s="24">
        <v>11</v>
      </c>
      <c r="W5" s="25"/>
      <c r="X5" s="25">
        <v>11</v>
      </c>
      <c r="Y5" s="25"/>
      <c r="Z5" s="24"/>
      <c r="AA5" s="11">
        <f t="shared" si="0"/>
        <v>186</v>
      </c>
      <c r="AB5" s="5">
        <f t="shared" si="1"/>
        <v>18</v>
      </c>
      <c r="AC5" s="12">
        <f t="shared" si="2"/>
        <v>10.333333333333334</v>
      </c>
    </row>
    <row r="6" spans="1:29" ht="15" customHeight="1">
      <c r="A6" s="7" t="s">
        <v>25</v>
      </c>
      <c r="B6" s="22">
        <v>1980</v>
      </c>
      <c r="C6" s="22">
        <v>2.02</v>
      </c>
      <c r="D6" s="23">
        <v>5</v>
      </c>
      <c r="E6" s="24">
        <v>5</v>
      </c>
      <c r="F6" s="24">
        <v>3</v>
      </c>
      <c r="G6" s="24">
        <v>2</v>
      </c>
      <c r="H6" s="24">
        <v>4</v>
      </c>
      <c r="I6" s="24">
        <v>10</v>
      </c>
      <c r="J6" s="24">
        <v>15</v>
      </c>
      <c r="K6" s="24">
        <v>0</v>
      </c>
      <c r="L6" s="24">
        <v>19</v>
      </c>
      <c r="M6" s="24">
        <v>6</v>
      </c>
      <c r="N6" s="24">
        <v>6</v>
      </c>
      <c r="O6" s="25">
        <v>10</v>
      </c>
      <c r="P6" s="51">
        <v>10</v>
      </c>
      <c r="Q6" s="24">
        <v>22</v>
      </c>
      <c r="R6" s="24">
        <v>21</v>
      </c>
      <c r="S6" s="24">
        <v>8</v>
      </c>
      <c r="T6" s="24">
        <v>7</v>
      </c>
      <c r="U6" s="24"/>
      <c r="V6" s="24">
        <v>13</v>
      </c>
      <c r="W6" s="25"/>
      <c r="X6" s="25">
        <v>16</v>
      </c>
      <c r="Y6" s="25"/>
      <c r="Z6" s="24"/>
      <c r="AA6" s="11">
        <f t="shared" si="0"/>
        <v>177</v>
      </c>
      <c r="AB6" s="5">
        <f t="shared" si="1"/>
        <v>18</v>
      </c>
      <c r="AC6" s="12">
        <f t="shared" si="2"/>
        <v>9.833333333333334</v>
      </c>
    </row>
    <row r="7" spans="1:29" ht="15" customHeight="1">
      <c r="A7" s="7" t="s">
        <v>26</v>
      </c>
      <c r="B7" s="22">
        <v>1983</v>
      </c>
      <c r="C7" s="22">
        <v>1.83</v>
      </c>
      <c r="D7" s="23">
        <v>1</v>
      </c>
      <c r="E7" s="24">
        <v>2</v>
      </c>
      <c r="F7" s="24">
        <v>7</v>
      </c>
      <c r="G7" s="24">
        <v>2</v>
      </c>
      <c r="H7" s="24">
        <v>16</v>
      </c>
      <c r="I7" s="24">
        <v>15</v>
      </c>
      <c r="J7" s="24">
        <v>17</v>
      </c>
      <c r="K7" s="24">
        <v>7</v>
      </c>
      <c r="L7" s="24">
        <v>19</v>
      </c>
      <c r="M7" s="24">
        <v>22</v>
      </c>
      <c r="N7" s="24">
        <v>11</v>
      </c>
      <c r="O7" s="25">
        <v>9</v>
      </c>
      <c r="P7" s="51">
        <v>10</v>
      </c>
      <c r="Q7" s="24">
        <v>2</v>
      </c>
      <c r="R7" s="24">
        <v>0</v>
      </c>
      <c r="S7" s="24">
        <v>10</v>
      </c>
      <c r="T7" s="24">
        <v>6</v>
      </c>
      <c r="U7" s="24"/>
      <c r="V7" s="24">
        <v>2</v>
      </c>
      <c r="W7" s="25"/>
      <c r="X7" s="25">
        <v>5</v>
      </c>
      <c r="Y7" s="25"/>
      <c r="Z7" s="24"/>
      <c r="AA7" s="11">
        <f t="shared" si="0"/>
        <v>162</v>
      </c>
      <c r="AB7" s="5">
        <f t="shared" si="1"/>
        <v>18</v>
      </c>
      <c r="AC7" s="12">
        <f t="shared" si="2"/>
        <v>9</v>
      </c>
    </row>
    <row r="8" spans="1:29" ht="15" customHeight="1">
      <c r="A8" s="7" t="s">
        <v>36</v>
      </c>
      <c r="B8" s="22">
        <v>1971</v>
      </c>
      <c r="C8" s="46">
        <v>1.92</v>
      </c>
      <c r="D8" s="23">
        <v>4</v>
      </c>
      <c r="E8" s="24" t="s">
        <v>221</v>
      </c>
      <c r="F8" s="24">
        <v>3</v>
      </c>
      <c r="G8" s="24">
        <v>0</v>
      </c>
      <c r="H8" s="24">
        <v>10</v>
      </c>
      <c r="I8" s="24">
        <v>7</v>
      </c>
      <c r="J8" s="24">
        <v>2</v>
      </c>
      <c r="K8" s="24">
        <v>8</v>
      </c>
      <c r="L8" s="24">
        <v>13</v>
      </c>
      <c r="M8" s="24">
        <v>8</v>
      </c>
      <c r="N8" s="24">
        <v>4</v>
      </c>
      <c r="O8" s="25">
        <v>6</v>
      </c>
      <c r="P8" s="51">
        <v>10</v>
      </c>
      <c r="Q8" s="24">
        <v>8</v>
      </c>
      <c r="R8" s="24">
        <v>6</v>
      </c>
      <c r="S8" s="24">
        <v>17</v>
      </c>
      <c r="T8" s="24">
        <v>7</v>
      </c>
      <c r="U8" s="24"/>
      <c r="V8" s="24">
        <v>4</v>
      </c>
      <c r="W8" s="25"/>
      <c r="X8" s="25">
        <v>12</v>
      </c>
      <c r="Y8" s="25"/>
      <c r="Z8" s="24"/>
      <c r="AA8" s="11">
        <f t="shared" si="0"/>
        <v>125</v>
      </c>
      <c r="AB8" s="5">
        <f t="shared" si="1"/>
        <v>17</v>
      </c>
      <c r="AC8" s="12">
        <f t="shared" si="2"/>
        <v>7.352941176470588</v>
      </c>
    </row>
    <row r="9" spans="1:29" ht="15" customHeight="1">
      <c r="A9" s="7" t="s">
        <v>35</v>
      </c>
      <c r="B9" s="22">
        <v>1983</v>
      </c>
      <c r="C9" s="46">
        <v>1.97</v>
      </c>
      <c r="D9" s="23">
        <v>5</v>
      </c>
      <c r="E9" s="24">
        <v>6</v>
      </c>
      <c r="F9" s="24">
        <v>6</v>
      </c>
      <c r="G9" s="24">
        <v>5</v>
      </c>
      <c r="H9" s="24">
        <v>8</v>
      </c>
      <c r="I9" s="24">
        <v>4</v>
      </c>
      <c r="J9" s="24">
        <v>11</v>
      </c>
      <c r="K9" s="24">
        <v>8</v>
      </c>
      <c r="L9" s="24">
        <v>2</v>
      </c>
      <c r="M9" s="24">
        <v>9</v>
      </c>
      <c r="N9" s="24">
        <v>6</v>
      </c>
      <c r="O9" s="25">
        <v>6</v>
      </c>
      <c r="P9" s="51">
        <v>4</v>
      </c>
      <c r="Q9" s="24">
        <v>0</v>
      </c>
      <c r="R9" s="24" t="s">
        <v>221</v>
      </c>
      <c r="S9" s="24" t="s">
        <v>221</v>
      </c>
      <c r="T9" s="24" t="s">
        <v>221</v>
      </c>
      <c r="U9" s="24" t="s">
        <v>221</v>
      </c>
      <c r="V9" s="24" t="s">
        <v>221</v>
      </c>
      <c r="W9" s="25"/>
      <c r="X9" s="25"/>
      <c r="Y9" s="25"/>
      <c r="Z9" s="24"/>
      <c r="AA9" s="11">
        <f t="shared" si="0"/>
        <v>75</v>
      </c>
      <c r="AB9" s="5">
        <f t="shared" si="1"/>
        <v>13</v>
      </c>
      <c r="AC9" s="12">
        <f t="shared" si="2"/>
        <v>5.769230769230769</v>
      </c>
    </row>
    <row r="10" spans="1:29" ht="15" customHeight="1">
      <c r="A10" s="7" t="s">
        <v>28</v>
      </c>
      <c r="B10" s="22">
        <v>1978</v>
      </c>
      <c r="C10" s="46">
        <v>1.76</v>
      </c>
      <c r="D10" s="23">
        <v>1</v>
      </c>
      <c r="E10" s="24" t="s">
        <v>101</v>
      </c>
      <c r="F10" s="24" t="s">
        <v>101</v>
      </c>
      <c r="G10" s="24" t="s">
        <v>101</v>
      </c>
      <c r="H10" s="24" t="s">
        <v>101</v>
      </c>
      <c r="I10" s="24" t="s">
        <v>101</v>
      </c>
      <c r="J10" s="24" t="s">
        <v>101</v>
      </c>
      <c r="K10" s="24" t="s">
        <v>101</v>
      </c>
      <c r="L10" s="24" t="s">
        <v>101</v>
      </c>
      <c r="M10" s="24" t="s">
        <v>101</v>
      </c>
      <c r="N10" s="24" t="s">
        <v>101</v>
      </c>
      <c r="O10" s="25" t="s">
        <v>101</v>
      </c>
      <c r="P10" s="51" t="s">
        <v>101</v>
      </c>
      <c r="Q10" s="24" t="s">
        <v>101</v>
      </c>
      <c r="R10" s="24">
        <v>2</v>
      </c>
      <c r="S10" s="24">
        <v>2</v>
      </c>
      <c r="T10" s="24">
        <v>0</v>
      </c>
      <c r="U10" s="24"/>
      <c r="V10" s="24">
        <v>19</v>
      </c>
      <c r="W10" s="25"/>
      <c r="X10" s="25"/>
      <c r="Y10" s="25"/>
      <c r="Z10" s="24"/>
      <c r="AA10" s="11">
        <f t="shared" si="0"/>
        <v>23</v>
      </c>
      <c r="AB10" s="5">
        <f t="shared" si="1"/>
        <v>4</v>
      </c>
      <c r="AC10" s="12">
        <f t="shared" si="2"/>
        <v>5.75</v>
      </c>
    </row>
    <row r="11" spans="1:29" ht="15" customHeight="1">
      <c r="A11" s="7" t="s">
        <v>214</v>
      </c>
      <c r="B11" s="22">
        <v>1984</v>
      </c>
      <c r="C11" s="46"/>
      <c r="D11" s="23"/>
      <c r="E11" s="24"/>
      <c r="F11" s="24"/>
      <c r="G11" s="24">
        <v>5</v>
      </c>
      <c r="H11" s="24"/>
      <c r="I11" s="24">
        <v>3</v>
      </c>
      <c r="J11" s="24">
        <v>2</v>
      </c>
      <c r="K11" s="24">
        <v>0</v>
      </c>
      <c r="L11" s="24">
        <v>0</v>
      </c>
      <c r="M11" s="24">
        <v>2</v>
      </c>
      <c r="N11" s="24">
        <v>10</v>
      </c>
      <c r="O11" s="25">
        <v>8</v>
      </c>
      <c r="P11" s="51">
        <v>3</v>
      </c>
      <c r="Q11" s="24">
        <v>0</v>
      </c>
      <c r="R11" s="24">
        <v>2</v>
      </c>
      <c r="S11" s="24"/>
      <c r="T11" s="24"/>
      <c r="U11" s="24"/>
      <c r="V11" s="24"/>
      <c r="W11" s="25"/>
      <c r="X11" s="25"/>
      <c r="Y11" s="25"/>
      <c r="Z11" s="24"/>
      <c r="AA11" s="11">
        <f t="shared" si="0"/>
        <v>35</v>
      </c>
      <c r="AB11" s="5">
        <f t="shared" si="1"/>
        <v>11</v>
      </c>
      <c r="AC11" s="12">
        <f t="shared" si="2"/>
        <v>3.1818181818181817</v>
      </c>
    </row>
    <row r="12" spans="1:29" ht="15" customHeight="1">
      <c r="A12" s="7" t="s">
        <v>24</v>
      </c>
      <c r="B12" s="22">
        <v>1987</v>
      </c>
      <c r="C12" s="46">
        <v>1.8</v>
      </c>
      <c r="D12" s="23">
        <v>3</v>
      </c>
      <c r="E12" s="24">
        <v>0</v>
      </c>
      <c r="F12" s="24">
        <v>0</v>
      </c>
      <c r="G12" s="24"/>
      <c r="H12" s="24"/>
      <c r="I12" s="24"/>
      <c r="J12" s="24"/>
      <c r="K12" s="24"/>
      <c r="L12" s="24"/>
      <c r="M12" s="24"/>
      <c r="N12" s="24"/>
      <c r="O12" s="25"/>
      <c r="P12" s="51"/>
      <c r="Q12" s="24"/>
      <c r="R12" s="24"/>
      <c r="S12" s="24"/>
      <c r="T12" s="24"/>
      <c r="U12" s="24"/>
      <c r="V12" s="24" t="s">
        <v>235</v>
      </c>
      <c r="W12" s="25"/>
      <c r="X12" s="25">
        <v>9</v>
      </c>
      <c r="Y12" s="25"/>
      <c r="Z12" s="24"/>
      <c r="AA12" s="11">
        <f t="shared" si="0"/>
        <v>9</v>
      </c>
      <c r="AB12" s="5">
        <f t="shared" si="1"/>
        <v>3</v>
      </c>
      <c r="AC12" s="12">
        <f t="shared" si="2"/>
        <v>3</v>
      </c>
    </row>
    <row r="13" spans="1:29" ht="15" customHeight="1">
      <c r="A13" s="7" t="s">
        <v>226</v>
      </c>
      <c r="B13" s="22"/>
      <c r="C13" s="46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  <c r="P13" s="51"/>
      <c r="Q13" s="24"/>
      <c r="R13" s="24"/>
      <c r="S13" s="24">
        <v>4</v>
      </c>
      <c r="T13" s="24">
        <v>4</v>
      </c>
      <c r="U13" s="24"/>
      <c r="V13" s="24">
        <v>0</v>
      </c>
      <c r="W13" s="25"/>
      <c r="X13" s="25"/>
      <c r="Y13" s="25"/>
      <c r="Z13" s="24"/>
      <c r="AA13" s="11">
        <f t="shared" si="0"/>
        <v>8</v>
      </c>
      <c r="AB13" s="5">
        <f t="shared" si="1"/>
        <v>3</v>
      </c>
      <c r="AC13" s="12">
        <f t="shared" si="2"/>
        <v>2.6666666666666665</v>
      </c>
    </row>
    <row r="14" spans="1:29" ht="15" customHeight="1">
      <c r="A14" s="7" t="s">
        <v>33</v>
      </c>
      <c r="B14" s="22">
        <v>1987</v>
      </c>
      <c r="C14" s="46">
        <v>1.93</v>
      </c>
      <c r="D14" s="23">
        <v>4</v>
      </c>
      <c r="E14" s="24">
        <v>0</v>
      </c>
      <c r="F14" s="24">
        <v>0</v>
      </c>
      <c r="G14" s="24">
        <v>2</v>
      </c>
      <c r="H14" s="24"/>
      <c r="I14" s="24"/>
      <c r="J14" s="24">
        <v>0</v>
      </c>
      <c r="K14" s="24">
        <v>0</v>
      </c>
      <c r="L14" s="24">
        <v>0</v>
      </c>
      <c r="M14" s="24">
        <v>2</v>
      </c>
      <c r="N14" s="24">
        <v>0</v>
      </c>
      <c r="O14" s="25">
        <v>0</v>
      </c>
      <c r="P14" s="51">
        <v>1</v>
      </c>
      <c r="Q14" s="24">
        <v>0</v>
      </c>
      <c r="R14" s="24">
        <v>0</v>
      </c>
      <c r="S14" s="24"/>
      <c r="T14" s="24">
        <v>4</v>
      </c>
      <c r="U14" s="24"/>
      <c r="V14" s="24" t="s">
        <v>235</v>
      </c>
      <c r="W14" s="25"/>
      <c r="X14" s="25"/>
      <c r="Y14" s="25"/>
      <c r="Z14" s="24"/>
      <c r="AA14" s="11">
        <f t="shared" si="0"/>
        <v>9</v>
      </c>
      <c r="AB14" s="5">
        <f t="shared" si="1"/>
        <v>13</v>
      </c>
      <c r="AC14" s="12">
        <f t="shared" si="2"/>
        <v>0.6923076923076923</v>
      </c>
    </row>
    <row r="15" spans="1:29" ht="15" customHeight="1">
      <c r="A15" s="7" t="s">
        <v>32</v>
      </c>
      <c r="B15" s="22">
        <v>1979</v>
      </c>
      <c r="C15" s="46">
        <v>1.9</v>
      </c>
      <c r="D15" s="23">
        <v>3</v>
      </c>
      <c r="E15" s="24">
        <v>0</v>
      </c>
      <c r="F15" s="24"/>
      <c r="G15" s="24"/>
      <c r="H15" s="24"/>
      <c r="I15" s="24"/>
      <c r="J15" s="24"/>
      <c r="K15" s="24"/>
      <c r="L15" s="24"/>
      <c r="M15" s="24"/>
      <c r="N15" s="24"/>
      <c r="O15" s="25"/>
      <c r="P15" s="51"/>
      <c r="Q15" s="24"/>
      <c r="R15" s="24"/>
      <c r="S15" s="24"/>
      <c r="T15" s="24"/>
      <c r="U15" s="24"/>
      <c r="V15" s="24"/>
      <c r="W15" s="25"/>
      <c r="X15" s="25"/>
      <c r="Y15" s="25"/>
      <c r="Z15" s="24"/>
      <c r="AA15" s="11">
        <f t="shared" si="0"/>
        <v>0</v>
      </c>
      <c r="AB15" s="5">
        <f t="shared" si="1"/>
        <v>1</v>
      </c>
      <c r="AC15" s="12">
        <f t="shared" si="2"/>
        <v>0</v>
      </c>
    </row>
    <row r="16" spans="1:29" s="29" customFormat="1" ht="15" customHeight="1">
      <c r="A16" s="26" t="s">
        <v>6</v>
      </c>
      <c r="B16" s="45">
        <f>2005-(SUM(B1:B15)/COUNT(B1:B15))</f>
        <v>23.692307692307622</v>
      </c>
      <c r="C16" s="44">
        <f>SUM(C1:C15)/COUNT(C1:C15)</f>
        <v>1.8950000000000002</v>
      </c>
      <c r="D16" s="27"/>
      <c r="E16" s="28">
        <f aca="true" t="shared" si="3" ref="E16:N16">SUM(E2:E15)</f>
        <v>79</v>
      </c>
      <c r="F16" s="28">
        <f t="shared" si="3"/>
        <v>61</v>
      </c>
      <c r="G16" s="28">
        <f t="shared" si="3"/>
        <v>70</v>
      </c>
      <c r="H16" s="28">
        <f t="shared" si="3"/>
        <v>74</v>
      </c>
      <c r="I16" s="28">
        <f t="shared" si="3"/>
        <v>81</v>
      </c>
      <c r="J16" s="28">
        <f t="shared" si="3"/>
        <v>103</v>
      </c>
      <c r="K16" s="28">
        <f t="shared" si="3"/>
        <v>62</v>
      </c>
      <c r="L16" s="28">
        <f t="shared" si="3"/>
        <v>86</v>
      </c>
      <c r="M16" s="28">
        <f t="shared" si="3"/>
        <v>92</v>
      </c>
      <c r="N16" s="28">
        <f t="shared" si="3"/>
        <v>69</v>
      </c>
      <c r="O16" s="28">
        <f aca="true" t="shared" si="4" ref="O16:X16">SUM(O2:O15)</f>
        <v>91</v>
      </c>
      <c r="P16" s="52">
        <f t="shared" si="4"/>
        <v>70</v>
      </c>
      <c r="Q16" s="28">
        <f t="shared" si="4"/>
        <v>77</v>
      </c>
      <c r="R16" s="28">
        <f t="shared" si="4"/>
        <v>79</v>
      </c>
      <c r="S16" s="28">
        <f t="shared" si="4"/>
        <v>87</v>
      </c>
      <c r="T16" s="28">
        <f t="shared" si="4"/>
        <v>95</v>
      </c>
      <c r="U16" s="28">
        <v>90</v>
      </c>
      <c r="V16" s="28">
        <f t="shared" si="4"/>
        <v>64</v>
      </c>
      <c r="W16" s="28">
        <v>63</v>
      </c>
      <c r="X16" s="28">
        <f t="shared" si="4"/>
        <v>91</v>
      </c>
      <c r="Y16" s="28">
        <v>100</v>
      </c>
      <c r="Z16" s="28"/>
      <c r="AA16" s="28">
        <f t="shared" si="0"/>
        <v>1684</v>
      </c>
      <c r="AB16" s="28"/>
      <c r="AC16" s="16">
        <f t="shared" si="2"/>
        <v>80.19047619047619</v>
      </c>
    </row>
    <row r="17" spans="1:29" ht="12.75">
      <c r="A17" s="30" t="s">
        <v>7</v>
      </c>
      <c r="B17" s="31"/>
      <c r="C17" s="31"/>
      <c r="D17" s="31"/>
      <c r="E17" s="17">
        <v>55</v>
      </c>
      <c r="F17" s="17">
        <v>86</v>
      </c>
      <c r="G17" s="17">
        <v>65</v>
      </c>
      <c r="H17" s="17">
        <v>84</v>
      </c>
      <c r="I17" s="17">
        <v>64</v>
      </c>
      <c r="J17" s="17">
        <v>73</v>
      </c>
      <c r="K17" s="17">
        <v>71</v>
      </c>
      <c r="L17" s="17">
        <v>99</v>
      </c>
      <c r="M17" s="17">
        <v>85</v>
      </c>
      <c r="N17" s="17">
        <v>85</v>
      </c>
      <c r="O17" s="49">
        <v>81</v>
      </c>
      <c r="P17" s="53">
        <v>79</v>
      </c>
      <c r="Q17" s="17">
        <v>94</v>
      </c>
      <c r="R17" s="17">
        <v>71</v>
      </c>
      <c r="S17" s="17">
        <v>80</v>
      </c>
      <c r="T17" s="17">
        <v>102</v>
      </c>
      <c r="U17" s="17">
        <v>81</v>
      </c>
      <c r="V17" s="17">
        <v>69</v>
      </c>
      <c r="W17" s="17">
        <v>88</v>
      </c>
      <c r="X17" s="17">
        <v>107</v>
      </c>
      <c r="Y17" s="17">
        <v>66</v>
      </c>
      <c r="Z17" s="17"/>
      <c r="AA17" s="15">
        <f t="shared" si="0"/>
        <v>1685</v>
      </c>
      <c r="AB17" s="15"/>
      <c r="AC17" s="16">
        <f t="shared" si="2"/>
        <v>80.23809523809524</v>
      </c>
    </row>
    <row r="18" spans="1:29" ht="12.75">
      <c r="A18" s="30" t="s">
        <v>8</v>
      </c>
      <c r="B18" s="17"/>
      <c r="C18" s="17"/>
      <c r="D18" s="17"/>
      <c r="E18" s="18">
        <f aca="true" t="shared" si="5" ref="E18:N18">E16-E17</f>
        <v>24</v>
      </c>
      <c r="F18" s="18">
        <f t="shared" si="5"/>
        <v>-25</v>
      </c>
      <c r="G18" s="18">
        <f t="shared" si="5"/>
        <v>5</v>
      </c>
      <c r="H18" s="18">
        <f t="shared" si="5"/>
        <v>-10</v>
      </c>
      <c r="I18" s="18">
        <f t="shared" si="5"/>
        <v>17</v>
      </c>
      <c r="J18" s="18">
        <f t="shared" si="5"/>
        <v>30</v>
      </c>
      <c r="K18" s="18">
        <f t="shared" si="5"/>
        <v>-9</v>
      </c>
      <c r="L18" s="18">
        <f t="shared" si="5"/>
        <v>-13</v>
      </c>
      <c r="M18" s="18">
        <f t="shared" si="5"/>
        <v>7</v>
      </c>
      <c r="N18" s="18">
        <f t="shared" si="5"/>
        <v>-16</v>
      </c>
      <c r="O18" s="18">
        <f aca="true" t="shared" si="6" ref="O18:Y18">O16-O17</f>
        <v>10</v>
      </c>
      <c r="P18" s="54">
        <f t="shared" si="6"/>
        <v>-9</v>
      </c>
      <c r="Q18" s="18">
        <f t="shared" si="6"/>
        <v>-17</v>
      </c>
      <c r="R18" s="18">
        <f t="shared" si="6"/>
        <v>8</v>
      </c>
      <c r="S18" s="18">
        <f t="shared" si="6"/>
        <v>7</v>
      </c>
      <c r="T18" s="18">
        <f t="shared" si="6"/>
        <v>-7</v>
      </c>
      <c r="U18" s="18">
        <f t="shared" si="6"/>
        <v>9</v>
      </c>
      <c r="V18" s="18">
        <f t="shared" si="6"/>
        <v>-5</v>
      </c>
      <c r="W18" s="18">
        <f t="shared" si="6"/>
        <v>-25</v>
      </c>
      <c r="X18" s="18">
        <f t="shared" si="6"/>
        <v>-16</v>
      </c>
      <c r="Y18" s="18">
        <f t="shared" si="6"/>
        <v>34</v>
      </c>
      <c r="Z18" s="18"/>
      <c r="AA18" s="32">
        <f t="shared" si="0"/>
        <v>-1</v>
      </c>
      <c r="AB18" s="32"/>
      <c r="AC18" s="33">
        <f t="shared" si="2"/>
        <v>-0.047619047619047616</v>
      </c>
    </row>
    <row r="19" ht="12.75">
      <c r="A19" t="s">
        <v>27</v>
      </c>
    </row>
  </sheetData>
  <conditionalFormatting sqref="E18:Z18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conditionalFormatting sqref="AA18:AC18">
    <cfRule type="cellIs" priority="3" dxfId="1" operator="between" stopIfTrue="1">
      <formula>0</formula>
      <formula>-555</formula>
    </cfRule>
    <cfRule type="cellIs" priority="4" dxfId="0" operator="between" stopIfTrue="1">
      <formula>0</formula>
      <formula>555555</formula>
    </cfRule>
  </conditionalFormatting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scale="88" r:id="rId2"/>
  <headerFooter alignWithMargins="0">
    <oddHeader>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03112">
    <pageSetUpPr fitToPage="1"/>
  </sheetPr>
  <dimension ref="A1:AC16"/>
  <sheetViews>
    <sheetView workbookViewId="0" topLeftCell="A1">
      <pane xSplit="4" ySplit="1" topLeftCell="I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1" sqref="Z1"/>
    </sheetView>
  </sheetViews>
  <sheetFormatPr defaultColWidth="11.421875" defaultRowHeight="12.75"/>
  <cols>
    <col min="1" max="1" width="12.57421875" style="0" bestFit="1" customWidth="1"/>
    <col min="2" max="4" width="4.8515625" style="0" bestFit="1" customWidth="1"/>
    <col min="5" max="5" width="5.57421875" style="0" customWidth="1"/>
    <col min="6" max="11" width="5.140625" style="0" customWidth="1"/>
    <col min="12" max="12" width="4.7109375" style="0" customWidth="1"/>
    <col min="13" max="14" width="5.140625" style="0" customWidth="1"/>
    <col min="15" max="15" width="4.28125" style="0" bestFit="1" customWidth="1"/>
    <col min="16" max="16" width="5.57421875" style="0" customWidth="1"/>
    <col min="17" max="17" width="5.8515625" style="0" customWidth="1"/>
    <col min="18" max="26" width="5.140625" style="0" customWidth="1"/>
    <col min="27" max="27" width="5.8515625" style="0" customWidth="1"/>
    <col min="28" max="28" width="3.28125" style="0" bestFit="1" customWidth="1"/>
    <col min="29" max="29" width="7.8515625" style="0" bestFit="1" customWidth="1"/>
  </cols>
  <sheetData>
    <row r="1" spans="1:29" ht="45.7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104</v>
      </c>
      <c r="F1" s="4" t="s">
        <v>141</v>
      </c>
      <c r="G1" s="4" t="s">
        <v>99</v>
      </c>
      <c r="H1" s="4" t="s">
        <v>144</v>
      </c>
      <c r="I1" s="4" t="s">
        <v>124</v>
      </c>
      <c r="J1" s="4" t="s">
        <v>143</v>
      </c>
      <c r="K1" s="4" t="s">
        <v>100</v>
      </c>
      <c r="L1" s="4" t="s">
        <v>149</v>
      </c>
      <c r="M1" s="4" t="s">
        <v>150</v>
      </c>
      <c r="N1" s="4" t="s">
        <v>107</v>
      </c>
      <c r="O1" s="55" t="s">
        <v>145</v>
      </c>
      <c r="P1" s="58" t="s">
        <v>148</v>
      </c>
      <c r="Q1" s="4" t="s">
        <v>110</v>
      </c>
      <c r="R1" s="4" t="s">
        <v>147</v>
      </c>
      <c r="S1" s="4" t="s">
        <v>106</v>
      </c>
      <c r="T1" s="4" t="s">
        <v>151</v>
      </c>
      <c r="U1" s="4" t="s">
        <v>105</v>
      </c>
      <c r="V1" s="4" t="s">
        <v>162</v>
      </c>
      <c r="W1" s="4" t="s">
        <v>112</v>
      </c>
      <c r="X1" s="4" t="s">
        <v>108</v>
      </c>
      <c r="Y1" s="4" t="s">
        <v>146</v>
      </c>
      <c r="Z1" s="55" t="s">
        <v>103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65</v>
      </c>
      <c r="B2" s="22">
        <v>1983</v>
      </c>
      <c r="C2" s="22">
        <v>1.85</v>
      </c>
      <c r="D2" s="43" t="s">
        <v>55</v>
      </c>
      <c r="E2" s="8">
        <v>14</v>
      </c>
      <c r="F2" s="9">
        <v>10</v>
      </c>
      <c r="G2" s="9">
        <v>15</v>
      </c>
      <c r="H2" s="9" t="s">
        <v>101</v>
      </c>
      <c r="I2" s="9" t="s">
        <v>101</v>
      </c>
      <c r="J2" s="9" t="s">
        <v>101</v>
      </c>
      <c r="K2" s="9" t="s">
        <v>101</v>
      </c>
      <c r="L2" s="9" t="s">
        <v>101</v>
      </c>
      <c r="M2" s="9" t="s">
        <v>101</v>
      </c>
      <c r="N2" s="9">
        <v>12</v>
      </c>
      <c r="O2" s="56">
        <v>15</v>
      </c>
      <c r="P2" s="59">
        <v>22</v>
      </c>
      <c r="Q2" s="9">
        <v>15</v>
      </c>
      <c r="R2" s="9"/>
      <c r="S2" s="9">
        <v>11</v>
      </c>
      <c r="T2" s="9"/>
      <c r="U2" s="9"/>
      <c r="V2" s="9"/>
      <c r="W2" s="9">
        <v>17</v>
      </c>
      <c r="X2" s="10">
        <v>17</v>
      </c>
      <c r="Y2" s="10"/>
      <c r="Z2" s="10"/>
      <c r="AA2" s="11">
        <f aca="true" t="shared" si="0" ref="AA2:AA16">SUM(E2:Z2)</f>
        <v>148</v>
      </c>
      <c r="AB2" s="5">
        <f aca="true" t="shared" si="1" ref="AB2:AB13">COUNT(E2:Z2)</f>
        <v>10</v>
      </c>
      <c r="AC2" s="12">
        <f aca="true" t="shared" si="2" ref="AC2:AC16">AA2/COUNT(E2:Z2)</f>
        <v>14.8</v>
      </c>
    </row>
    <row r="3" spans="1:29" ht="15" customHeight="1">
      <c r="A3" s="7" t="s">
        <v>61</v>
      </c>
      <c r="B3" s="22">
        <v>1981</v>
      </c>
      <c r="C3" s="22">
        <v>1.76</v>
      </c>
      <c r="D3" s="23">
        <v>1</v>
      </c>
      <c r="E3" s="8">
        <v>12</v>
      </c>
      <c r="F3" s="9">
        <v>11</v>
      </c>
      <c r="G3" s="9">
        <v>12</v>
      </c>
      <c r="H3" s="9">
        <v>23</v>
      </c>
      <c r="I3" s="9">
        <v>18</v>
      </c>
      <c r="J3" s="9">
        <v>11</v>
      </c>
      <c r="K3" s="9">
        <v>25</v>
      </c>
      <c r="L3" s="9">
        <v>11</v>
      </c>
      <c r="M3" s="9">
        <v>25</v>
      </c>
      <c r="N3" s="9">
        <v>9</v>
      </c>
      <c r="O3" s="56">
        <v>22</v>
      </c>
      <c r="P3" s="59">
        <v>15</v>
      </c>
      <c r="Q3" s="9">
        <v>21</v>
      </c>
      <c r="R3" s="9"/>
      <c r="S3" s="9">
        <v>6</v>
      </c>
      <c r="T3" s="9"/>
      <c r="U3" s="9"/>
      <c r="V3" s="9"/>
      <c r="W3" s="9">
        <v>9</v>
      </c>
      <c r="X3" s="10">
        <v>3</v>
      </c>
      <c r="Y3" s="10"/>
      <c r="Z3" s="10"/>
      <c r="AA3" s="11">
        <f t="shared" si="0"/>
        <v>233</v>
      </c>
      <c r="AB3" s="5">
        <f t="shared" si="1"/>
        <v>16</v>
      </c>
      <c r="AC3" s="12">
        <f t="shared" si="2"/>
        <v>14.5625</v>
      </c>
    </row>
    <row r="4" spans="1:29" ht="15" customHeight="1">
      <c r="A4" s="7" t="s">
        <v>59</v>
      </c>
      <c r="B4" s="22">
        <v>1964</v>
      </c>
      <c r="C4" s="22">
        <v>2.04</v>
      </c>
      <c r="D4" s="23">
        <v>5</v>
      </c>
      <c r="E4" s="8">
        <v>24</v>
      </c>
      <c r="F4" s="9">
        <v>11</v>
      </c>
      <c r="G4" s="9">
        <v>8</v>
      </c>
      <c r="H4" s="9">
        <v>26</v>
      </c>
      <c r="I4" s="9">
        <v>20</v>
      </c>
      <c r="J4" s="9">
        <v>11</v>
      </c>
      <c r="K4" s="9">
        <v>16</v>
      </c>
      <c r="L4" s="9">
        <v>9</v>
      </c>
      <c r="M4" s="9">
        <v>5</v>
      </c>
      <c r="N4" s="9">
        <v>14</v>
      </c>
      <c r="O4" s="56">
        <v>8</v>
      </c>
      <c r="P4" s="59">
        <v>14</v>
      </c>
      <c r="Q4" s="9" t="s">
        <v>101</v>
      </c>
      <c r="R4" s="9"/>
      <c r="S4" s="9" t="s">
        <v>101</v>
      </c>
      <c r="T4" s="9"/>
      <c r="U4" s="9"/>
      <c r="V4" s="9"/>
      <c r="W4" s="9">
        <v>16</v>
      </c>
      <c r="X4" s="10"/>
      <c r="Y4" s="10"/>
      <c r="Z4" s="10"/>
      <c r="AA4" s="11">
        <f t="shared" si="0"/>
        <v>182</v>
      </c>
      <c r="AB4" s="5">
        <f t="shared" si="1"/>
        <v>13</v>
      </c>
      <c r="AC4" s="12">
        <f t="shared" si="2"/>
        <v>14</v>
      </c>
    </row>
    <row r="5" spans="1:29" ht="15" customHeight="1">
      <c r="A5" s="7" t="s">
        <v>63</v>
      </c>
      <c r="B5" s="22">
        <v>1976</v>
      </c>
      <c r="C5" s="22">
        <v>1.98</v>
      </c>
      <c r="D5" s="23">
        <v>5</v>
      </c>
      <c r="E5" s="8" t="s">
        <v>101</v>
      </c>
      <c r="F5" s="9">
        <v>14</v>
      </c>
      <c r="G5" s="9">
        <v>5</v>
      </c>
      <c r="H5" s="9">
        <v>17</v>
      </c>
      <c r="I5" s="9">
        <v>2</v>
      </c>
      <c r="J5" s="9" t="s">
        <v>101</v>
      </c>
      <c r="K5" s="9">
        <v>14</v>
      </c>
      <c r="L5" s="9">
        <v>10</v>
      </c>
      <c r="M5" s="9">
        <v>9</v>
      </c>
      <c r="N5" s="9" t="s">
        <v>101</v>
      </c>
      <c r="O5" s="56" t="s">
        <v>101</v>
      </c>
      <c r="P5" s="59">
        <v>18</v>
      </c>
      <c r="Q5" s="9">
        <v>22</v>
      </c>
      <c r="R5" s="9"/>
      <c r="S5" s="9">
        <v>17</v>
      </c>
      <c r="T5" s="9"/>
      <c r="U5" s="9"/>
      <c r="V5" s="9"/>
      <c r="W5" s="9">
        <v>19</v>
      </c>
      <c r="X5" s="10">
        <v>14</v>
      </c>
      <c r="Y5" s="10"/>
      <c r="Z5" s="10"/>
      <c r="AA5" s="11">
        <f t="shared" si="0"/>
        <v>161</v>
      </c>
      <c r="AB5" s="5">
        <f t="shared" si="1"/>
        <v>12</v>
      </c>
      <c r="AC5" s="12">
        <f t="shared" si="2"/>
        <v>13.416666666666666</v>
      </c>
    </row>
    <row r="6" spans="1:29" ht="15" customHeight="1">
      <c r="A6" s="7" t="s">
        <v>62</v>
      </c>
      <c r="B6" s="22">
        <v>1974</v>
      </c>
      <c r="C6" s="22">
        <v>1.95</v>
      </c>
      <c r="D6" s="23">
        <v>3</v>
      </c>
      <c r="E6" s="8">
        <v>7</v>
      </c>
      <c r="F6" s="9">
        <v>15</v>
      </c>
      <c r="G6" s="9">
        <v>12</v>
      </c>
      <c r="H6" s="9">
        <v>8</v>
      </c>
      <c r="I6" s="9">
        <v>8</v>
      </c>
      <c r="J6" s="9">
        <v>15</v>
      </c>
      <c r="K6" s="9">
        <v>20</v>
      </c>
      <c r="L6" s="9">
        <v>16</v>
      </c>
      <c r="M6" s="9">
        <v>14</v>
      </c>
      <c r="N6" s="9">
        <v>9</v>
      </c>
      <c r="O6" s="56">
        <v>16</v>
      </c>
      <c r="P6" s="59">
        <v>12</v>
      </c>
      <c r="Q6" s="9">
        <v>2</v>
      </c>
      <c r="R6" s="9"/>
      <c r="S6" s="9">
        <v>4</v>
      </c>
      <c r="T6" s="9"/>
      <c r="U6" s="9"/>
      <c r="V6" s="9"/>
      <c r="W6" s="9">
        <v>1</v>
      </c>
      <c r="X6" s="10">
        <v>17</v>
      </c>
      <c r="Y6" s="10"/>
      <c r="Z6" s="10"/>
      <c r="AA6" s="11">
        <f t="shared" si="0"/>
        <v>176</v>
      </c>
      <c r="AB6" s="5">
        <f t="shared" si="1"/>
        <v>16</v>
      </c>
      <c r="AC6" s="12">
        <f t="shared" si="2"/>
        <v>11</v>
      </c>
    </row>
    <row r="7" spans="1:29" ht="15" customHeight="1">
      <c r="A7" s="7" t="s">
        <v>60</v>
      </c>
      <c r="B7" s="22">
        <v>1967</v>
      </c>
      <c r="C7" s="46">
        <v>2.02</v>
      </c>
      <c r="D7" s="23">
        <v>5</v>
      </c>
      <c r="E7" s="8">
        <v>14</v>
      </c>
      <c r="F7" s="9">
        <v>8</v>
      </c>
      <c r="G7" s="9">
        <v>9</v>
      </c>
      <c r="H7" s="9">
        <v>6</v>
      </c>
      <c r="I7" s="9">
        <v>14</v>
      </c>
      <c r="J7" s="9">
        <v>10</v>
      </c>
      <c r="K7" s="9">
        <v>7</v>
      </c>
      <c r="L7" s="9">
        <v>9</v>
      </c>
      <c r="M7" s="9">
        <v>12</v>
      </c>
      <c r="N7" s="9">
        <v>15</v>
      </c>
      <c r="O7" s="56">
        <v>13</v>
      </c>
      <c r="P7" s="59">
        <v>8</v>
      </c>
      <c r="Q7" s="9">
        <v>3</v>
      </c>
      <c r="R7" s="9"/>
      <c r="S7" s="9">
        <v>13</v>
      </c>
      <c r="T7" s="9"/>
      <c r="U7" s="9"/>
      <c r="V7" s="9"/>
      <c r="W7" s="9">
        <v>11</v>
      </c>
      <c r="X7" s="10">
        <v>14</v>
      </c>
      <c r="Y7" s="10"/>
      <c r="Z7" s="10"/>
      <c r="AA7" s="11">
        <f t="shared" si="0"/>
        <v>166</v>
      </c>
      <c r="AB7" s="5">
        <f t="shared" si="1"/>
        <v>16</v>
      </c>
      <c r="AC7" s="12">
        <f t="shared" si="2"/>
        <v>10.375</v>
      </c>
    </row>
    <row r="8" spans="1:29" ht="15" customHeight="1">
      <c r="A8" s="7" t="s">
        <v>64</v>
      </c>
      <c r="B8" s="22">
        <v>1979</v>
      </c>
      <c r="C8" s="22">
        <v>1.92</v>
      </c>
      <c r="D8" s="23">
        <v>3</v>
      </c>
      <c r="E8" s="8" t="s">
        <v>101</v>
      </c>
      <c r="F8" s="9">
        <v>2</v>
      </c>
      <c r="G8" s="9">
        <v>4</v>
      </c>
      <c r="H8" s="9">
        <v>7</v>
      </c>
      <c r="I8" s="9">
        <v>7</v>
      </c>
      <c r="J8" s="9">
        <v>11</v>
      </c>
      <c r="K8" s="9">
        <v>6</v>
      </c>
      <c r="L8" s="9">
        <v>7</v>
      </c>
      <c r="M8" s="9">
        <v>17</v>
      </c>
      <c r="N8" s="9">
        <v>10</v>
      </c>
      <c r="O8" s="56">
        <v>5</v>
      </c>
      <c r="P8" s="59" t="s">
        <v>225</v>
      </c>
      <c r="Q8" s="9">
        <v>9</v>
      </c>
      <c r="R8" s="9"/>
      <c r="S8" s="9">
        <v>9</v>
      </c>
      <c r="T8" s="9"/>
      <c r="U8" s="9"/>
      <c r="V8" s="9"/>
      <c r="W8" s="9">
        <v>9</v>
      </c>
      <c r="X8" s="10">
        <v>11</v>
      </c>
      <c r="Y8" s="10"/>
      <c r="Z8" s="10"/>
      <c r="AA8" s="11">
        <f t="shared" si="0"/>
        <v>114</v>
      </c>
      <c r="AB8" s="5">
        <f t="shared" si="1"/>
        <v>14</v>
      </c>
      <c r="AC8" s="12">
        <f t="shared" si="2"/>
        <v>8.142857142857142</v>
      </c>
    </row>
    <row r="9" spans="1:29" ht="15" customHeight="1">
      <c r="A9" s="7" t="s">
        <v>66</v>
      </c>
      <c r="B9" s="22">
        <v>1986</v>
      </c>
      <c r="C9" s="46">
        <v>1.8</v>
      </c>
      <c r="D9" s="23">
        <v>2</v>
      </c>
      <c r="E9" s="8">
        <v>0</v>
      </c>
      <c r="F9" s="9">
        <v>0</v>
      </c>
      <c r="G9" s="9"/>
      <c r="H9" s="9"/>
      <c r="I9" s="9"/>
      <c r="J9" s="9"/>
      <c r="K9" s="9"/>
      <c r="L9" s="9"/>
      <c r="M9" s="9"/>
      <c r="N9" s="9"/>
      <c r="O9" s="56"/>
      <c r="P9" s="59"/>
      <c r="Q9" s="9"/>
      <c r="R9" s="9"/>
      <c r="S9" s="9"/>
      <c r="T9" s="9"/>
      <c r="U9" s="9"/>
      <c r="V9" s="9"/>
      <c r="W9" s="9">
        <v>4</v>
      </c>
      <c r="X9" s="10"/>
      <c r="Y9" s="10"/>
      <c r="Z9" s="10"/>
      <c r="AA9" s="11">
        <f t="shared" si="0"/>
        <v>4</v>
      </c>
      <c r="AB9" s="5">
        <f t="shared" si="1"/>
        <v>3</v>
      </c>
      <c r="AC9" s="12">
        <f t="shared" si="2"/>
        <v>1.3333333333333333</v>
      </c>
    </row>
    <row r="10" spans="1:29" ht="15" customHeight="1">
      <c r="A10" s="7" t="s">
        <v>68</v>
      </c>
      <c r="B10" s="22">
        <v>1987</v>
      </c>
      <c r="C10" s="22">
        <v>1.78</v>
      </c>
      <c r="D10" s="23">
        <v>1</v>
      </c>
      <c r="E10" s="8">
        <v>0</v>
      </c>
      <c r="F10" s="9">
        <v>0</v>
      </c>
      <c r="G10" s="9">
        <v>0</v>
      </c>
      <c r="H10" s="9">
        <v>2</v>
      </c>
      <c r="I10" s="9">
        <v>0</v>
      </c>
      <c r="J10" s="9">
        <v>0</v>
      </c>
      <c r="K10" s="9">
        <v>4</v>
      </c>
      <c r="L10" s="9">
        <v>0</v>
      </c>
      <c r="M10" s="9">
        <v>0</v>
      </c>
      <c r="N10" s="9">
        <v>0</v>
      </c>
      <c r="O10" s="56">
        <v>0</v>
      </c>
      <c r="P10" s="59">
        <v>0</v>
      </c>
      <c r="Q10" s="9">
        <v>0</v>
      </c>
      <c r="R10" s="9"/>
      <c r="S10" s="9">
        <v>3</v>
      </c>
      <c r="T10" s="9"/>
      <c r="U10" s="9"/>
      <c r="V10" s="9"/>
      <c r="W10" s="9">
        <v>4</v>
      </c>
      <c r="X10" s="10">
        <v>6</v>
      </c>
      <c r="Y10" s="10"/>
      <c r="Z10" s="10"/>
      <c r="AA10" s="11">
        <f t="shared" si="0"/>
        <v>19</v>
      </c>
      <c r="AB10" s="5">
        <f t="shared" si="1"/>
        <v>16</v>
      </c>
      <c r="AC10" s="12">
        <f t="shared" si="2"/>
        <v>1.1875</v>
      </c>
    </row>
    <row r="11" spans="1:29" ht="15" customHeight="1">
      <c r="A11" s="7" t="s">
        <v>207</v>
      </c>
      <c r="B11" s="22"/>
      <c r="C11" s="22"/>
      <c r="D11" s="23"/>
      <c r="E11" s="8"/>
      <c r="F11" s="9"/>
      <c r="G11" s="9"/>
      <c r="H11" s="9">
        <v>0</v>
      </c>
      <c r="I11" s="9"/>
      <c r="J11" s="9"/>
      <c r="K11" s="9"/>
      <c r="L11" s="9"/>
      <c r="M11" s="9"/>
      <c r="N11" s="9"/>
      <c r="O11" s="56"/>
      <c r="P11" s="59"/>
      <c r="Q11" s="9">
        <v>0</v>
      </c>
      <c r="R11" s="9"/>
      <c r="S11" s="9"/>
      <c r="T11" s="9"/>
      <c r="U11" s="9"/>
      <c r="V11" s="9"/>
      <c r="W11" s="9"/>
      <c r="X11" s="10"/>
      <c r="Y11" s="10"/>
      <c r="Z11" s="10"/>
      <c r="AA11" s="11">
        <f t="shared" si="0"/>
        <v>0</v>
      </c>
      <c r="AB11" s="5">
        <f t="shared" si="1"/>
        <v>2</v>
      </c>
      <c r="AC11" s="12">
        <f t="shared" si="2"/>
        <v>0</v>
      </c>
    </row>
    <row r="12" spans="1:29" ht="15" customHeight="1">
      <c r="A12" s="7" t="s">
        <v>67</v>
      </c>
      <c r="B12" s="22">
        <v>1986</v>
      </c>
      <c r="C12" s="46">
        <v>1.8</v>
      </c>
      <c r="D12" s="23">
        <v>2</v>
      </c>
      <c r="E12" s="8"/>
      <c r="F12" s="13"/>
      <c r="G12" s="9"/>
      <c r="H12" s="9">
        <v>0</v>
      </c>
      <c r="I12" s="13"/>
      <c r="J12" s="9"/>
      <c r="K12" s="9"/>
      <c r="L12" s="9"/>
      <c r="M12" s="13"/>
      <c r="N12" s="9"/>
      <c r="O12" s="57"/>
      <c r="P12" s="59">
        <v>0</v>
      </c>
      <c r="Q12" s="13"/>
      <c r="R12" s="9"/>
      <c r="S12" s="9"/>
      <c r="T12" s="9"/>
      <c r="U12" s="9"/>
      <c r="V12" s="9"/>
      <c r="W12" s="9"/>
      <c r="X12" s="10">
        <v>0</v>
      </c>
      <c r="Y12" s="10"/>
      <c r="Z12" s="10"/>
      <c r="AA12" s="11">
        <f t="shared" si="0"/>
        <v>0</v>
      </c>
      <c r="AB12" s="5">
        <f t="shared" si="1"/>
        <v>3</v>
      </c>
      <c r="AC12" s="12">
        <f t="shared" si="2"/>
        <v>0</v>
      </c>
    </row>
    <row r="13" spans="1:29" ht="15" customHeight="1">
      <c r="A13" s="7" t="s">
        <v>69</v>
      </c>
      <c r="B13" s="22">
        <v>1981</v>
      </c>
      <c r="C13" s="46">
        <v>1.97</v>
      </c>
      <c r="D13" s="23">
        <v>5</v>
      </c>
      <c r="E13" s="8"/>
      <c r="F13" s="9"/>
      <c r="G13" s="9"/>
      <c r="H13" s="9"/>
      <c r="I13" s="9"/>
      <c r="J13" s="9"/>
      <c r="K13" s="9"/>
      <c r="L13" s="9"/>
      <c r="M13" s="9"/>
      <c r="N13" s="9"/>
      <c r="O13" s="56"/>
      <c r="P13" s="59"/>
      <c r="Q13" s="9"/>
      <c r="R13" s="9"/>
      <c r="S13" s="9"/>
      <c r="T13" s="9"/>
      <c r="U13" s="9"/>
      <c r="V13" s="9"/>
      <c r="W13" s="9"/>
      <c r="X13" s="10"/>
      <c r="Y13" s="10"/>
      <c r="Z13" s="10"/>
      <c r="AA13" s="11">
        <f t="shared" si="0"/>
        <v>0</v>
      </c>
      <c r="AB13" s="5">
        <f t="shared" si="1"/>
        <v>0</v>
      </c>
      <c r="AC13" s="12" t="e">
        <f t="shared" si="2"/>
        <v>#DIV/0!</v>
      </c>
    </row>
    <row r="14" spans="1:29" ht="15" customHeight="1">
      <c r="A14" s="14" t="s">
        <v>6</v>
      </c>
      <c r="B14" s="45">
        <f>2005-(SUM(B2:B13)/COUNT(B2:B13))</f>
        <v>26.454545454545496</v>
      </c>
      <c r="C14" s="44">
        <f>(SUM(C2:C13)/COUNT(C2:C13))</f>
        <v>1.8972727272727274</v>
      </c>
      <c r="D14" s="14"/>
      <c r="E14" s="15">
        <f>SUM(E2:E13)</f>
        <v>71</v>
      </c>
      <c r="F14" s="15">
        <f>SUM(F2:F13)</f>
        <v>71</v>
      </c>
      <c r="G14" s="15">
        <f>SUM(G2:G13)</f>
        <v>65</v>
      </c>
      <c r="H14" s="15">
        <f>SUM(H2:H13)</f>
        <v>89</v>
      </c>
      <c r="I14" s="15">
        <f>SUM(I2:I13)-1</f>
        <v>68</v>
      </c>
      <c r="J14" s="15">
        <v>69</v>
      </c>
      <c r="K14" s="15">
        <f>SUM(K2:K13)</f>
        <v>92</v>
      </c>
      <c r="L14" s="15">
        <f>SUM(L2:L13)</f>
        <v>62</v>
      </c>
      <c r="M14" s="15">
        <f>SUM(M2:M13)</f>
        <v>82</v>
      </c>
      <c r="N14" s="101">
        <f>SUM(N2:N13)+1</f>
        <v>70</v>
      </c>
      <c r="O14" s="102">
        <f>SUM(O2:O13)</f>
        <v>79</v>
      </c>
      <c r="P14" s="104">
        <f>SUM(P2:P13)</f>
        <v>89</v>
      </c>
      <c r="Q14" s="15">
        <f>SUM(Q2:Q13)</f>
        <v>72</v>
      </c>
      <c r="R14" s="15">
        <v>71</v>
      </c>
      <c r="S14" s="15">
        <f>SUM(S2:S13)</f>
        <v>63</v>
      </c>
      <c r="T14" s="15">
        <v>71</v>
      </c>
      <c r="U14" s="15">
        <v>57</v>
      </c>
      <c r="V14" s="15">
        <v>80</v>
      </c>
      <c r="W14" s="15">
        <f>SUM(W2:W13)</f>
        <v>90</v>
      </c>
      <c r="X14" s="15">
        <f>SUM(X2:X13)</f>
        <v>82</v>
      </c>
      <c r="Y14" s="15">
        <v>76</v>
      </c>
      <c r="Z14" s="15"/>
      <c r="AA14" s="15">
        <f t="shared" si="0"/>
        <v>1569</v>
      </c>
      <c r="AB14" s="15"/>
      <c r="AC14" s="16">
        <f t="shared" si="2"/>
        <v>74.71428571428571</v>
      </c>
    </row>
    <row r="15" spans="1:29" ht="12.75">
      <c r="A15" s="17" t="s">
        <v>7</v>
      </c>
      <c r="B15" s="17"/>
      <c r="C15" s="17"/>
      <c r="D15" s="17"/>
      <c r="E15" s="17">
        <v>74</v>
      </c>
      <c r="F15" s="17">
        <v>63</v>
      </c>
      <c r="G15" s="17">
        <v>70</v>
      </c>
      <c r="H15" s="17">
        <v>74</v>
      </c>
      <c r="I15" s="17">
        <v>81</v>
      </c>
      <c r="J15" s="17">
        <v>61</v>
      </c>
      <c r="K15" s="17">
        <v>75</v>
      </c>
      <c r="L15" s="17">
        <v>87</v>
      </c>
      <c r="M15" s="17">
        <v>87</v>
      </c>
      <c r="N15" s="17">
        <v>74</v>
      </c>
      <c r="O15" s="49">
        <v>75</v>
      </c>
      <c r="P15" s="53">
        <v>78</v>
      </c>
      <c r="Q15" s="17">
        <v>58</v>
      </c>
      <c r="R15" s="17">
        <v>79</v>
      </c>
      <c r="S15" s="17">
        <v>58</v>
      </c>
      <c r="T15" s="17">
        <v>65</v>
      </c>
      <c r="U15" s="17">
        <v>64</v>
      </c>
      <c r="V15" s="17">
        <v>66</v>
      </c>
      <c r="W15" s="17">
        <v>78</v>
      </c>
      <c r="X15" s="17">
        <v>70</v>
      </c>
      <c r="Y15" s="17">
        <v>80</v>
      </c>
      <c r="Z15" s="17"/>
      <c r="AA15" s="15">
        <f t="shared" si="0"/>
        <v>1517</v>
      </c>
      <c r="AB15" s="15"/>
      <c r="AC15" s="16">
        <f t="shared" si="2"/>
        <v>72.23809523809524</v>
      </c>
    </row>
    <row r="16" spans="1:29" ht="12.75">
      <c r="A16" s="17" t="s">
        <v>8</v>
      </c>
      <c r="B16" s="17"/>
      <c r="C16" s="17"/>
      <c r="D16" s="17"/>
      <c r="E16" s="18">
        <f aca="true" t="shared" si="3" ref="E16:N16">E14-E15</f>
        <v>-3</v>
      </c>
      <c r="F16" s="18">
        <f t="shared" si="3"/>
        <v>8</v>
      </c>
      <c r="G16" s="18">
        <f t="shared" si="3"/>
        <v>-5</v>
      </c>
      <c r="H16" s="18">
        <f t="shared" si="3"/>
        <v>15</v>
      </c>
      <c r="I16" s="18">
        <f t="shared" si="3"/>
        <v>-13</v>
      </c>
      <c r="J16" s="18">
        <f t="shared" si="3"/>
        <v>8</v>
      </c>
      <c r="K16" s="18">
        <f t="shared" si="3"/>
        <v>17</v>
      </c>
      <c r="L16" s="18">
        <f t="shared" si="3"/>
        <v>-25</v>
      </c>
      <c r="M16" s="18">
        <f t="shared" si="3"/>
        <v>-5</v>
      </c>
      <c r="N16" s="18">
        <f t="shared" si="3"/>
        <v>-4</v>
      </c>
      <c r="O16" s="18">
        <f aca="true" t="shared" si="4" ref="O16:Y16">O14-O15</f>
        <v>4</v>
      </c>
      <c r="P16" s="54">
        <f t="shared" si="4"/>
        <v>11</v>
      </c>
      <c r="Q16" s="18">
        <f t="shared" si="4"/>
        <v>14</v>
      </c>
      <c r="R16" s="18">
        <f t="shared" si="4"/>
        <v>-8</v>
      </c>
      <c r="S16" s="18">
        <f t="shared" si="4"/>
        <v>5</v>
      </c>
      <c r="T16" s="18">
        <f t="shared" si="4"/>
        <v>6</v>
      </c>
      <c r="U16" s="18">
        <f t="shared" si="4"/>
        <v>-7</v>
      </c>
      <c r="V16" s="18">
        <f t="shared" si="4"/>
        <v>14</v>
      </c>
      <c r="W16" s="18">
        <f t="shared" si="4"/>
        <v>12</v>
      </c>
      <c r="X16" s="18">
        <f t="shared" si="4"/>
        <v>12</v>
      </c>
      <c r="Y16" s="18">
        <f t="shared" si="4"/>
        <v>-4</v>
      </c>
      <c r="Z16" s="18"/>
      <c r="AA16" s="32">
        <f t="shared" si="0"/>
        <v>52</v>
      </c>
      <c r="AB16" s="32"/>
      <c r="AC16" s="83">
        <f t="shared" si="2"/>
        <v>2.4761904761904763</v>
      </c>
    </row>
  </sheetData>
  <conditionalFormatting sqref="E16:Z16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scale="91" r:id="rId2"/>
  <headerFooter alignWithMargins="0">
    <oddHeader>&amp;C&amp;A</oddHeader>
  </headerFooter>
  <ignoredErrors>
    <ignoredError sqref="AA13:AC13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C16"/>
  <sheetViews>
    <sheetView workbookViewId="0" topLeftCell="A1">
      <pane xSplit="4" ySplit="1" topLeftCell="I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1" sqref="Z1"/>
    </sheetView>
  </sheetViews>
  <sheetFormatPr defaultColWidth="11.421875" defaultRowHeight="12.75"/>
  <cols>
    <col min="1" max="1" width="13.28125" style="0" bestFit="1" customWidth="1"/>
    <col min="2" max="2" width="4.8515625" style="0" bestFit="1" customWidth="1"/>
    <col min="3" max="3" width="5.57421875" style="0" bestFit="1" customWidth="1"/>
    <col min="4" max="4" width="4.8515625" style="0" bestFit="1" customWidth="1"/>
    <col min="5" max="5" width="4.57421875" style="0" customWidth="1"/>
    <col min="6" max="6" width="5.140625" style="0" customWidth="1"/>
    <col min="7" max="7" width="5.421875" style="0" bestFit="1" customWidth="1"/>
    <col min="8" max="8" width="5.140625" style="0" customWidth="1"/>
    <col min="9" max="9" width="6.57421875" style="0" customWidth="1"/>
    <col min="10" max="10" width="5.28125" style="0" customWidth="1"/>
    <col min="11" max="13" width="5.140625" style="0" customWidth="1"/>
    <col min="14" max="14" width="4.7109375" style="0" customWidth="1"/>
    <col min="15" max="15" width="5.140625" style="0" customWidth="1"/>
    <col min="16" max="16" width="6.00390625" style="0" customWidth="1"/>
    <col min="17" max="17" width="5.140625" style="0" customWidth="1"/>
    <col min="18" max="18" width="5.00390625" style="0" customWidth="1"/>
    <col min="19" max="19" width="5.140625" style="0" customWidth="1"/>
    <col min="20" max="20" width="3.7109375" style="0" customWidth="1"/>
    <col min="21" max="21" width="4.28125" style="0" bestFit="1" customWidth="1"/>
    <col min="22" max="25" width="5.140625" style="0" customWidth="1"/>
    <col min="26" max="26" width="5.00390625" style="0" customWidth="1"/>
    <col min="27" max="27" width="6.28125" style="0" bestFit="1" customWidth="1"/>
    <col min="28" max="28" width="3.28125" style="0" bestFit="1" customWidth="1"/>
    <col min="29" max="29" width="7.8515625" style="0" bestFit="1" customWidth="1"/>
  </cols>
  <sheetData>
    <row r="1" spans="1:29" ht="44.25" customHeight="1">
      <c r="A1" s="1" t="s">
        <v>53</v>
      </c>
      <c r="B1" s="1" t="s">
        <v>1</v>
      </c>
      <c r="C1" s="1" t="s">
        <v>2</v>
      </c>
      <c r="D1" s="64" t="s">
        <v>3</v>
      </c>
      <c r="E1" s="65" t="s">
        <v>110</v>
      </c>
      <c r="F1" s="60" t="s">
        <v>147</v>
      </c>
      <c r="G1" s="60" t="s">
        <v>106</v>
      </c>
      <c r="H1" s="60" t="s">
        <v>151</v>
      </c>
      <c r="I1" s="60" t="s">
        <v>105</v>
      </c>
      <c r="J1" s="60" t="s">
        <v>148</v>
      </c>
      <c r="K1" s="60" t="s">
        <v>103</v>
      </c>
      <c r="L1" s="60" t="s">
        <v>162</v>
      </c>
      <c r="M1" s="60" t="s">
        <v>112</v>
      </c>
      <c r="N1" s="60" t="s">
        <v>142</v>
      </c>
      <c r="O1" s="66" t="s">
        <v>108</v>
      </c>
      <c r="P1" s="65" t="s">
        <v>141</v>
      </c>
      <c r="Q1" s="60" t="s">
        <v>99</v>
      </c>
      <c r="R1" s="60" t="s">
        <v>124</v>
      </c>
      <c r="S1" s="60" t="s">
        <v>143</v>
      </c>
      <c r="T1" s="60" t="s">
        <v>104</v>
      </c>
      <c r="U1" s="60" t="s">
        <v>145</v>
      </c>
      <c r="V1" s="60" t="s">
        <v>100</v>
      </c>
      <c r="W1" s="60" t="s">
        <v>144</v>
      </c>
      <c r="X1" s="60" t="s">
        <v>149</v>
      </c>
      <c r="Y1" s="60" t="s">
        <v>109</v>
      </c>
      <c r="Z1" s="60" t="s">
        <v>150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180</v>
      </c>
      <c r="B2" s="37">
        <v>1979</v>
      </c>
      <c r="C2" s="61">
        <v>1.92</v>
      </c>
      <c r="D2" s="74" t="s">
        <v>12</v>
      </c>
      <c r="E2" s="68">
        <v>14</v>
      </c>
      <c r="F2" s="69">
        <v>7</v>
      </c>
      <c r="G2" s="69">
        <v>4</v>
      </c>
      <c r="H2" s="69">
        <v>8</v>
      </c>
      <c r="I2" s="69">
        <v>17</v>
      </c>
      <c r="J2" s="69">
        <v>23</v>
      </c>
      <c r="K2" s="69">
        <v>22</v>
      </c>
      <c r="L2" s="70">
        <v>18</v>
      </c>
      <c r="M2" s="70">
        <v>28</v>
      </c>
      <c r="N2" s="70">
        <v>17</v>
      </c>
      <c r="O2" s="71">
        <v>34</v>
      </c>
      <c r="P2" s="72">
        <v>15</v>
      </c>
      <c r="Q2" s="70"/>
      <c r="R2" s="70"/>
      <c r="S2" s="70"/>
      <c r="T2" s="70">
        <v>16</v>
      </c>
      <c r="U2" s="70"/>
      <c r="V2" s="70"/>
      <c r="W2" s="70">
        <v>21</v>
      </c>
      <c r="X2" s="70">
        <v>42</v>
      </c>
      <c r="Y2" s="70"/>
      <c r="Z2" s="70"/>
      <c r="AA2" s="85">
        <f aca="true" t="shared" si="0" ref="AA2:AA16">SUM(E2:Z2)</f>
        <v>286</v>
      </c>
      <c r="AB2" s="86">
        <f aca="true" t="shared" si="1" ref="AB2:AB13">COUNT(E2:Z2)</f>
        <v>15</v>
      </c>
      <c r="AC2" s="12">
        <f aca="true" t="shared" si="2" ref="AC2:AC16">AA2/COUNT(E2:Z2)</f>
        <v>19.066666666666666</v>
      </c>
    </row>
    <row r="3" spans="1:29" ht="15" customHeight="1">
      <c r="A3" s="7" t="s">
        <v>177</v>
      </c>
      <c r="B3" s="37">
        <v>1969</v>
      </c>
      <c r="C3" s="37">
        <v>1.93</v>
      </c>
      <c r="D3" s="74">
        <v>3</v>
      </c>
      <c r="E3" s="68">
        <v>9</v>
      </c>
      <c r="F3" s="69">
        <v>8</v>
      </c>
      <c r="G3" s="69">
        <v>16</v>
      </c>
      <c r="H3" s="69">
        <v>11</v>
      </c>
      <c r="I3" s="69">
        <v>6</v>
      </c>
      <c r="J3" s="69">
        <v>13</v>
      </c>
      <c r="K3" s="69">
        <v>18</v>
      </c>
      <c r="L3" s="70">
        <v>22</v>
      </c>
      <c r="M3" s="70">
        <v>23</v>
      </c>
      <c r="N3" s="70">
        <v>10</v>
      </c>
      <c r="O3" s="71">
        <v>24</v>
      </c>
      <c r="P3" s="72">
        <v>21</v>
      </c>
      <c r="Q3" s="70"/>
      <c r="R3" s="70"/>
      <c r="S3" s="70"/>
      <c r="T3" s="70">
        <v>12</v>
      </c>
      <c r="U3" s="70"/>
      <c r="V3" s="70"/>
      <c r="W3" s="70">
        <v>14</v>
      </c>
      <c r="X3" s="70">
        <v>11</v>
      </c>
      <c r="Y3" s="70"/>
      <c r="Z3" s="70"/>
      <c r="AA3" s="85">
        <f t="shared" si="0"/>
        <v>218</v>
      </c>
      <c r="AB3" s="86">
        <f t="shared" si="1"/>
        <v>15</v>
      </c>
      <c r="AC3" s="12">
        <f t="shared" si="2"/>
        <v>14.533333333333333</v>
      </c>
    </row>
    <row r="4" spans="1:29" ht="15" customHeight="1">
      <c r="A4" s="7" t="s">
        <v>184</v>
      </c>
      <c r="B4" s="37">
        <v>1976</v>
      </c>
      <c r="C4" s="61">
        <v>1.94</v>
      </c>
      <c r="D4" s="74" t="s">
        <v>111</v>
      </c>
      <c r="E4" s="68"/>
      <c r="F4" s="69">
        <v>25</v>
      </c>
      <c r="G4" s="69">
        <v>8</v>
      </c>
      <c r="H4" s="69">
        <v>18</v>
      </c>
      <c r="I4" s="69">
        <v>20</v>
      </c>
      <c r="J4" s="69">
        <v>9</v>
      </c>
      <c r="K4" s="69">
        <v>18</v>
      </c>
      <c r="L4" s="70">
        <v>19</v>
      </c>
      <c r="M4" s="70">
        <v>2</v>
      </c>
      <c r="N4" s="70">
        <v>10</v>
      </c>
      <c r="O4" s="71">
        <v>8</v>
      </c>
      <c r="P4" s="72">
        <v>17</v>
      </c>
      <c r="Q4" s="70"/>
      <c r="R4" s="70"/>
      <c r="S4" s="70" t="s">
        <v>101</v>
      </c>
      <c r="T4" s="70" t="s">
        <v>101</v>
      </c>
      <c r="U4" s="70"/>
      <c r="V4" s="70"/>
      <c r="W4" s="70" t="s">
        <v>101</v>
      </c>
      <c r="X4" s="70" t="s">
        <v>101</v>
      </c>
      <c r="Y4" s="70"/>
      <c r="Z4" s="70"/>
      <c r="AA4" s="85">
        <f t="shared" si="0"/>
        <v>154</v>
      </c>
      <c r="AB4" s="86">
        <f t="shared" si="1"/>
        <v>11</v>
      </c>
      <c r="AC4" s="12">
        <f t="shared" si="2"/>
        <v>14</v>
      </c>
    </row>
    <row r="5" spans="1:29" ht="15" customHeight="1">
      <c r="A5" s="7" t="s">
        <v>179</v>
      </c>
      <c r="B5" s="37">
        <v>1983</v>
      </c>
      <c r="C5" s="61">
        <v>1.95</v>
      </c>
      <c r="D5" s="74" t="s">
        <v>201</v>
      </c>
      <c r="E5" s="68">
        <v>10</v>
      </c>
      <c r="F5" s="69">
        <v>4</v>
      </c>
      <c r="G5" s="69">
        <v>7</v>
      </c>
      <c r="H5" s="69">
        <v>7</v>
      </c>
      <c r="I5" s="69">
        <v>14</v>
      </c>
      <c r="J5" s="69">
        <v>18</v>
      </c>
      <c r="K5" s="69">
        <v>16</v>
      </c>
      <c r="L5" s="70">
        <v>9</v>
      </c>
      <c r="M5" s="70">
        <v>14</v>
      </c>
      <c r="N5" s="70">
        <v>10</v>
      </c>
      <c r="O5" s="71">
        <v>9</v>
      </c>
      <c r="P5" s="72">
        <v>6</v>
      </c>
      <c r="Q5" s="70"/>
      <c r="R5" s="70"/>
      <c r="S5" s="70"/>
      <c r="T5" s="70">
        <v>19</v>
      </c>
      <c r="U5" s="70"/>
      <c r="V5" s="70"/>
      <c r="W5" s="70">
        <v>22</v>
      </c>
      <c r="X5" s="70">
        <v>13</v>
      </c>
      <c r="Y5" s="70"/>
      <c r="Z5" s="70"/>
      <c r="AA5" s="85">
        <f t="shared" si="0"/>
        <v>178</v>
      </c>
      <c r="AB5" s="86">
        <f t="shared" si="1"/>
        <v>15</v>
      </c>
      <c r="AC5" s="12">
        <f t="shared" si="2"/>
        <v>11.866666666666667</v>
      </c>
    </row>
    <row r="6" spans="1:29" ht="15" customHeight="1">
      <c r="A6" s="7" t="s">
        <v>182</v>
      </c>
      <c r="B6" s="37">
        <v>1978</v>
      </c>
      <c r="C6" s="37">
        <v>1.85</v>
      </c>
      <c r="D6" s="74" t="s">
        <v>11</v>
      </c>
      <c r="E6" s="68">
        <v>20</v>
      </c>
      <c r="F6" s="69">
        <v>12</v>
      </c>
      <c r="G6" s="69">
        <v>13</v>
      </c>
      <c r="H6" s="69">
        <v>13</v>
      </c>
      <c r="I6" s="69">
        <v>9</v>
      </c>
      <c r="J6" s="69">
        <v>4</v>
      </c>
      <c r="K6" s="69">
        <v>5</v>
      </c>
      <c r="L6" s="70">
        <v>5</v>
      </c>
      <c r="M6" s="70">
        <v>9</v>
      </c>
      <c r="N6" s="70">
        <v>9</v>
      </c>
      <c r="O6" s="71">
        <v>10</v>
      </c>
      <c r="P6" s="72">
        <v>8</v>
      </c>
      <c r="Q6" s="70"/>
      <c r="R6" s="70"/>
      <c r="S6" s="70"/>
      <c r="T6" s="70">
        <v>18</v>
      </c>
      <c r="U6" s="70"/>
      <c r="V6" s="70"/>
      <c r="W6" s="70">
        <v>13</v>
      </c>
      <c r="X6" s="70">
        <v>5</v>
      </c>
      <c r="Y6" s="70"/>
      <c r="Z6" s="70"/>
      <c r="AA6" s="85">
        <f t="shared" si="0"/>
        <v>153</v>
      </c>
      <c r="AB6" s="86">
        <f t="shared" si="1"/>
        <v>15</v>
      </c>
      <c r="AC6" s="12">
        <f t="shared" si="2"/>
        <v>10.2</v>
      </c>
    </row>
    <row r="7" spans="1:29" ht="15" customHeight="1">
      <c r="A7" s="7" t="s">
        <v>186</v>
      </c>
      <c r="B7" s="37">
        <v>1979</v>
      </c>
      <c r="C7" s="61">
        <v>1.98</v>
      </c>
      <c r="D7" s="74">
        <v>5</v>
      </c>
      <c r="E7" s="68">
        <v>5</v>
      </c>
      <c r="F7" s="69">
        <v>14</v>
      </c>
      <c r="G7" s="69">
        <v>5</v>
      </c>
      <c r="H7" s="69">
        <v>8</v>
      </c>
      <c r="I7" s="69">
        <v>4</v>
      </c>
      <c r="J7" s="69"/>
      <c r="K7" s="69">
        <v>5</v>
      </c>
      <c r="L7" s="70">
        <v>11</v>
      </c>
      <c r="M7" s="70">
        <v>19</v>
      </c>
      <c r="N7" s="70">
        <v>6</v>
      </c>
      <c r="O7" s="71">
        <v>15</v>
      </c>
      <c r="P7" s="72">
        <v>11</v>
      </c>
      <c r="Q7" s="70"/>
      <c r="R7" s="70"/>
      <c r="S7" s="70"/>
      <c r="T7" s="70">
        <v>2</v>
      </c>
      <c r="U7" s="70"/>
      <c r="V7" s="70"/>
      <c r="W7" s="70">
        <v>3</v>
      </c>
      <c r="X7" s="70">
        <v>8</v>
      </c>
      <c r="Y7" s="70"/>
      <c r="Z7" s="70"/>
      <c r="AA7" s="85">
        <f t="shared" si="0"/>
        <v>116</v>
      </c>
      <c r="AB7" s="86">
        <f t="shared" si="1"/>
        <v>14</v>
      </c>
      <c r="AC7" s="12">
        <f t="shared" si="2"/>
        <v>8.285714285714286</v>
      </c>
    </row>
    <row r="8" spans="1:29" ht="15" customHeight="1">
      <c r="A8" s="7" t="s">
        <v>187</v>
      </c>
      <c r="B8" s="37">
        <v>1981</v>
      </c>
      <c r="C8" s="61">
        <v>1.9</v>
      </c>
      <c r="D8" s="74" t="s">
        <v>54</v>
      </c>
      <c r="E8" s="68">
        <v>9</v>
      </c>
      <c r="F8" s="69">
        <v>6</v>
      </c>
      <c r="G8" s="69">
        <v>11</v>
      </c>
      <c r="H8" s="69">
        <v>6</v>
      </c>
      <c r="I8" s="69"/>
      <c r="J8" s="70"/>
      <c r="K8" s="69">
        <v>2</v>
      </c>
      <c r="L8" s="70">
        <v>9</v>
      </c>
      <c r="M8" s="70">
        <v>6</v>
      </c>
      <c r="N8" s="70">
        <v>12</v>
      </c>
      <c r="O8" s="71">
        <v>6</v>
      </c>
      <c r="P8" s="72"/>
      <c r="Q8" s="70"/>
      <c r="R8" s="70"/>
      <c r="S8" s="70"/>
      <c r="T8" s="70">
        <v>6</v>
      </c>
      <c r="U8" s="70"/>
      <c r="V8" s="70"/>
      <c r="W8" s="70">
        <v>15</v>
      </c>
      <c r="X8" s="70">
        <v>4</v>
      </c>
      <c r="Y8" s="70"/>
      <c r="Z8" s="70"/>
      <c r="AA8" s="85">
        <f t="shared" si="0"/>
        <v>92</v>
      </c>
      <c r="AB8" s="86">
        <f t="shared" si="1"/>
        <v>12</v>
      </c>
      <c r="AC8" s="12">
        <f t="shared" si="2"/>
        <v>7.666666666666667</v>
      </c>
    </row>
    <row r="9" spans="1:29" ht="15" customHeight="1">
      <c r="A9" s="7" t="s">
        <v>178</v>
      </c>
      <c r="B9" s="37">
        <v>1975</v>
      </c>
      <c r="C9" s="61">
        <v>1.8</v>
      </c>
      <c r="D9" s="74" t="s">
        <v>202</v>
      </c>
      <c r="E9" s="68">
        <v>3</v>
      </c>
      <c r="F9" s="69"/>
      <c r="G9" s="69"/>
      <c r="H9" s="69"/>
      <c r="I9" s="69"/>
      <c r="J9" s="69">
        <v>10</v>
      </c>
      <c r="K9" s="69"/>
      <c r="L9" s="70"/>
      <c r="M9" s="70"/>
      <c r="N9" s="70"/>
      <c r="O9" s="71"/>
      <c r="P9" s="72"/>
      <c r="Q9" s="70"/>
      <c r="R9" s="70"/>
      <c r="S9" s="70"/>
      <c r="T9" s="70"/>
      <c r="U9" s="70"/>
      <c r="V9" s="70"/>
      <c r="W9" s="70">
        <v>8</v>
      </c>
      <c r="X9" s="70"/>
      <c r="Y9" s="70"/>
      <c r="Z9" s="70"/>
      <c r="AA9" s="85">
        <f t="shared" si="0"/>
        <v>21</v>
      </c>
      <c r="AB9" s="86">
        <f t="shared" si="1"/>
        <v>3</v>
      </c>
      <c r="AC9" s="12">
        <f t="shared" si="2"/>
        <v>7</v>
      </c>
    </row>
    <row r="10" spans="1:29" ht="15" customHeight="1">
      <c r="A10" s="7" t="s">
        <v>185</v>
      </c>
      <c r="B10" s="37">
        <v>1979</v>
      </c>
      <c r="C10" s="37">
        <v>1.85</v>
      </c>
      <c r="D10" s="74" t="s">
        <v>202</v>
      </c>
      <c r="E10" s="68">
        <v>3</v>
      </c>
      <c r="F10" s="69">
        <v>7</v>
      </c>
      <c r="G10" s="69">
        <v>1</v>
      </c>
      <c r="H10" s="69">
        <v>2</v>
      </c>
      <c r="I10" s="69">
        <v>6</v>
      </c>
      <c r="J10" s="69">
        <v>4</v>
      </c>
      <c r="K10" s="69">
        <v>4</v>
      </c>
      <c r="L10" s="70">
        <v>0</v>
      </c>
      <c r="M10" s="70">
        <v>1</v>
      </c>
      <c r="N10" s="70">
        <v>0</v>
      </c>
      <c r="O10" s="75">
        <v>0</v>
      </c>
      <c r="P10" s="72">
        <v>5</v>
      </c>
      <c r="Q10" s="70"/>
      <c r="R10" s="70"/>
      <c r="S10" s="70"/>
      <c r="T10" s="70">
        <v>2</v>
      </c>
      <c r="U10" s="70"/>
      <c r="V10" s="70"/>
      <c r="W10" s="70">
        <v>0</v>
      </c>
      <c r="X10" s="70">
        <v>2</v>
      </c>
      <c r="Y10" s="70"/>
      <c r="Z10" s="70"/>
      <c r="AA10" s="85">
        <f t="shared" si="0"/>
        <v>37</v>
      </c>
      <c r="AB10" s="86">
        <f t="shared" si="1"/>
        <v>15</v>
      </c>
      <c r="AC10" s="12">
        <f t="shared" si="2"/>
        <v>2.466666666666667</v>
      </c>
    </row>
    <row r="11" spans="1:29" ht="15" customHeight="1">
      <c r="A11" s="7" t="s">
        <v>215</v>
      </c>
      <c r="B11" s="37">
        <v>1988</v>
      </c>
      <c r="C11" s="37"/>
      <c r="D11" s="74"/>
      <c r="E11" s="68"/>
      <c r="F11" s="69"/>
      <c r="G11" s="70"/>
      <c r="H11" s="69"/>
      <c r="I11" s="69"/>
      <c r="J11" s="69">
        <v>1</v>
      </c>
      <c r="K11" s="69"/>
      <c r="L11" s="70"/>
      <c r="M11" s="70"/>
      <c r="N11" s="70"/>
      <c r="O11" s="75"/>
      <c r="P11" s="72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85">
        <f t="shared" si="0"/>
        <v>1</v>
      </c>
      <c r="AB11" s="86">
        <f t="shared" si="1"/>
        <v>1</v>
      </c>
      <c r="AC11" s="12">
        <f t="shared" si="2"/>
        <v>1</v>
      </c>
    </row>
    <row r="12" spans="1:29" ht="15" customHeight="1">
      <c r="A12" s="7" t="s">
        <v>181</v>
      </c>
      <c r="B12" s="37">
        <v>1989</v>
      </c>
      <c r="C12" s="37">
        <v>1.75</v>
      </c>
      <c r="D12" s="74" t="s">
        <v>11</v>
      </c>
      <c r="E12" s="68">
        <v>0</v>
      </c>
      <c r="F12" s="69">
        <v>3</v>
      </c>
      <c r="G12" s="70">
        <v>1</v>
      </c>
      <c r="H12" s="69">
        <v>0</v>
      </c>
      <c r="I12" s="69">
        <v>0</v>
      </c>
      <c r="J12" s="69">
        <v>0</v>
      </c>
      <c r="K12" s="69">
        <v>0</v>
      </c>
      <c r="L12" s="70">
        <v>0</v>
      </c>
      <c r="M12" s="70">
        <v>0</v>
      </c>
      <c r="N12" s="70">
        <v>0</v>
      </c>
      <c r="O12" s="75"/>
      <c r="P12" s="72"/>
      <c r="Q12" s="70"/>
      <c r="R12" s="70"/>
      <c r="S12" s="70"/>
      <c r="T12" s="70">
        <v>3</v>
      </c>
      <c r="U12" s="70"/>
      <c r="V12" s="70"/>
      <c r="W12" s="70">
        <v>2</v>
      </c>
      <c r="X12" s="70">
        <v>3</v>
      </c>
      <c r="Y12" s="70"/>
      <c r="Z12" s="71"/>
      <c r="AA12" s="85">
        <f t="shared" si="0"/>
        <v>12</v>
      </c>
      <c r="AB12" s="86">
        <f t="shared" si="1"/>
        <v>13</v>
      </c>
      <c r="AC12" s="12">
        <f t="shared" si="2"/>
        <v>0.9230769230769231</v>
      </c>
    </row>
    <row r="13" spans="1:29" ht="15" customHeight="1">
      <c r="A13" s="7" t="s">
        <v>183</v>
      </c>
      <c r="B13" s="37">
        <v>1985</v>
      </c>
      <c r="C13" s="61">
        <v>1.85</v>
      </c>
      <c r="D13" s="74" t="s">
        <v>202</v>
      </c>
      <c r="E13" s="68">
        <v>0</v>
      </c>
      <c r="F13" s="69">
        <v>0</v>
      </c>
      <c r="G13" s="69">
        <v>0</v>
      </c>
      <c r="H13" s="69">
        <v>0</v>
      </c>
      <c r="I13" s="69">
        <v>0</v>
      </c>
      <c r="J13" s="69">
        <v>2</v>
      </c>
      <c r="K13" s="69">
        <v>1</v>
      </c>
      <c r="L13" s="70">
        <v>0</v>
      </c>
      <c r="M13" s="70">
        <v>2</v>
      </c>
      <c r="N13" s="75">
        <v>0</v>
      </c>
      <c r="O13" s="76">
        <v>0</v>
      </c>
      <c r="P13" s="75"/>
      <c r="Q13" s="70"/>
      <c r="R13" s="70"/>
      <c r="S13" s="70"/>
      <c r="T13" s="70">
        <v>2</v>
      </c>
      <c r="U13" s="70"/>
      <c r="V13" s="70"/>
      <c r="W13" s="70">
        <v>0</v>
      </c>
      <c r="X13" s="70">
        <v>0</v>
      </c>
      <c r="Y13" s="70"/>
      <c r="Z13" s="71"/>
      <c r="AA13" s="85">
        <f t="shared" si="0"/>
        <v>7</v>
      </c>
      <c r="AB13" s="86">
        <f t="shared" si="1"/>
        <v>14</v>
      </c>
      <c r="AC13" s="12">
        <f t="shared" si="2"/>
        <v>0.5</v>
      </c>
    </row>
    <row r="14" spans="1:29" ht="15" customHeight="1">
      <c r="A14" s="77" t="s">
        <v>6</v>
      </c>
      <c r="B14" s="38">
        <f>2005-(SUM(B2:B13)/COUNT(B2:B13))</f>
        <v>24.916666666666742</v>
      </c>
      <c r="C14" s="39">
        <f>SUM(C2:C13)/COUNT(C2:C13)</f>
        <v>1.8836363636363638</v>
      </c>
      <c r="D14" s="37"/>
      <c r="E14" s="28">
        <f>SUM(E2:E13)</f>
        <v>73</v>
      </c>
      <c r="F14" s="28">
        <f>SUM(F2:F13)</f>
        <v>86</v>
      </c>
      <c r="G14" s="28">
        <f>SUM(G2:G13)</f>
        <v>66</v>
      </c>
      <c r="H14" s="28">
        <f>SUM(H2:H13)</f>
        <v>73</v>
      </c>
      <c r="I14" s="28">
        <f>SUM(I2:I13)</f>
        <v>76</v>
      </c>
      <c r="J14" s="28">
        <f>SUM(J2:J13)-3</f>
        <v>81</v>
      </c>
      <c r="K14" s="107">
        <f>SUM(K2:K13)-1</f>
        <v>90</v>
      </c>
      <c r="L14" s="28">
        <f>SUM(L2:L13)</f>
        <v>93</v>
      </c>
      <c r="M14" s="28">
        <f>SUM(M2:M13)+1</f>
        <v>105</v>
      </c>
      <c r="N14" s="28">
        <f>SUM(N2:N13)</f>
        <v>74</v>
      </c>
      <c r="O14" s="108">
        <f>SUM(O2:O13)-1</f>
        <v>105</v>
      </c>
      <c r="P14" s="109">
        <f>SUM(P2:P13)</f>
        <v>83</v>
      </c>
      <c r="Q14" s="108">
        <v>94</v>
      </c>
      <c r="R14" s="108">
        <v>73</v>
      </c>
      <c r="S14" s="108">
        <v>60</v>
      </c>
      <c r="T14" s="28">
        <f>SUM(T2:T13)</f>
        <v>80</v>
      </c>
      <c r="U14" s="108">
        <v>95</v>
      </c>
      <c r="V14" s="108">
        <v>81</v>
      </c>
      <c r="W14" s="107">
        <f>SUM(W2:W13)</f>
        <v>98</v>
      </c>
      <c r="X14" s="107">
        <f>SUM(X2:X13)</f>
        <v>88</v>
      </c>
      <c r="Y14" s="78">
        <v>80</v>
      </c>
      <c r="Z14" s="78"/>
      <c r="AA14" s="15">
        <f t="shared" si="0"/>
        <v>1754</v>
      </c>
      <c r="AB14" s="40"/>
      <c r="AC14" s="16">
        <f t="shared" si="2"/>
        <v>83.52380952380952</v>
      </c>
    </row>
    <row r="15" spans="1:29" ht="12.75">
      <c r="A15" s="41" t="s">
        <v>7</v>
      </c>
      <c r="B15" s="42"/>
      <c r="C15" s="42"/>
      <c r="D15" s="42"/>
      <c r="E15" s="80">
        <v>75</v>
      </c>
      <c r="F15" s="80">
        <v>61</v>
      </c>
      <c r="G15" s="80">
        <v>78</v>
      </c>
      <c r="H15" s="80">
        <v>70</v>
      </c>
      <c r="I15" s="80">
        <v>83</v>
      </c>
      <c r="J15" s="80">
        <v>80</v>
      </c>
      <c r="K15" s="80">
        <v>67</v>
      </c>
      <c r="L15" s="80">
        <v>77</v>
      </c>
      <c r="M15" s="80">
        <v>79</v>
      </c>
      <c r="N15" s="80">
        <v>70</v>
      </c>
      <c r="O15" s="81">
        <v>75</v>
      </c>
      <c r="P15" s="82">
        <v>58</v>
      </c>
      <c r="Q15" s="80">
        <v>77</v>
      </c>
      <c r="R15" s="80">
        <v>88</v>
      </c>
      <c r="S15" s="80">
        <v>78</v>
      </c>
      <c r="T15" s="80">
        <v>92</v>
      </c>
      <c r="U15" s="80">
        <v>80</v>
      </c>
      <c r="V15" s="80">
        <v>73</v>
      </c>
      <c r="W15" s="80">
        <v>93</v>
      </c>
      <c r="X15" s="80">
        <v>75</v>
      </c>
      <c r="Y15" s="80">
        <v>76</v>
      </c>
      <c r="Z15" s="80"/>
      <c r="AA15" s="15">
        <f t="shared" si="0"/>
        <v>1605</v>
      </c>
      <c r="AB15" s="40"/>
      <c r="AC15" s="16">
        <f t="shared" si="2"/>
        <v>76.42857142857143</v>
      </c>
    </row>
    <row r="16" spans="1:29" ht="12.75">
      <c r="A16" s="41" t="s">
        <v>8</v>
      </c>
      <c r="B16" s="42"/>
      <c r="C16" s="42"/>
      <c r="D16" s="42"/>
      <c r="E16" s="18">
        <f aca="true" t="shared" si="3" ref="E16:N16">E14-E15</f>
        <v>-2</v>
      </c>
      <c r="F16" s="18">
        <f t="shared" si="3"/>
        <v>25</v>
      </c>
      <c r="G16" s="18">
        <f t="shared" si="3"/>
        <v>-12</v>
      </c>
      <c r="H16" s="18">
        <f t="shared" si="3"/>
        <v>3</v>
      </c>
      <c r="I16" s="18">
        <f t="shared" si="3"/>
        <v>-7</v>
      </c>
      <c r="J16" s="18">
        <f t="shared" si="3"/>
        <v>1</v>
      </c>
      <c r="K16" s="18">
        <f t="shared" si="3"/>
        <v>23</v>
      </c>
      <c r="L16" s="18">
        <f t="shared" si="3"/>
        <v>16</v>
      </c>
      <c r="M16" s="18">
        <f t="shared" si="3"/>
        <v>26</v>
      </c>
      <c r="N16" s="18">
        <f t="shared" si="3"/>
        <v>4</v>
      </c>
      <c r="O16" s="18">
        <f aca="true" t="shared" si="4" ref="O16:Y16">O14-O15</f>
        <v>30</v>
      </c>
      <c r="P16" s="54">
        <f t="shared" si="4"/>
        <v>25</v>
      </c>
      <c r="Q16" s="18">
        <f t="shared" si="4"/>
        <v>17</v>
      </c>
      <c r="R16" s="18">
        <f t="shared" si="4"/>
        <v>-15</v>
      </c>
      <c r="S16" s="18">
        <f t="shared" si="4"/>
        <v>-18</v>
      </c>
      <c r="T16" s="18">
        <f t="shared" si="4"/>
        <v>-12</v>
      </c>
      <c r="U16" s="18">
        <f t="shared" si="4"/>
        <v>15</v>
      </c>
      <c r="V16" s="18">
        <f t="shared" si="4"/>
        <v>8</v>
      </c>
      <c r="W16" s="18">
        <f t="shared" si="4"/>
        <v>5</v>
      </c>
      <c r="X16" s="18">
        <f t="shared" si="4"/>
        <v>13</v>
      </c>
      <c r="Y16" s="18">
        <f t="shared" si="4"/>
        <v>4</v>
      </c>
      <c r="Z16" s="18"/>
      <c r="AA16" s="32">
        <f t="shared" si="0"/>
        <v>149</v>
      </c>
      <c r="AB16" s="5"/>
      <c r="AC16" s="33">
        <f t="shared" si="2"/>
        <v>7.095238095238095</v>
      </c>
    </row>
  </sheetData>
  <conditionalFormatting sqref="E16:O16 Q16:Z16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conditionalFormatting sqref="AA16:AC16">
    <cfRule type="cellIs" priority="3" dxfId="0" operator="between" stopIfTrue="1">
      <formula>0</formula>
      <formula>1000</formula>
    </cfRule>
    <cfRule type="cellIs" priority="4" dxfId="1" operator="between" stopIfTrue="1">
      <formula>0</formula>
      <formula>-1000</formula>
    </cfRule>
  </conditionalFormatting>
  <conditionalFormatting sqref="P16">
    <cfRule type="cellIs" priority="5" dxfId="0" operator="between" stopIfTrue="1">
      <formula>0</formula>
      <formula>555555</formula>
    </cfRule>
    <cfRule type="cellIs" priority="6" dxfId="1" operator="between" stopIfTrue="1">
      <formula>0</formula>
      <formula>-555</formula>
    </cfRule>
  </conditionalFormatting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scale="90" r:id="rId2"/>
  <headerFooter alignWithMargins="0">
    <oddHeader>&amp;C&amp;A</oddHeader>
  </headerFooter>
  <ignoredErrors>
    <ignoredError sqref="AB14:AC14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03111">
    <pageSetUpPr fitToPage="1"/>
  </sheetPr>
  <dimension ref="A1:AC22"/>
  <sheetViews>
    <sheetView workbookViewId="0" topLeftCell="A1">
      <pane xSplit="4" ySplit="1" topLeftCell="L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C1" sqref="AC1"/>
    </sheetView>
  </sheetViews>
  <sheetFormatPr defaultColWidth="11.421875" defaultRowHeight="12.75"/>
  <cols>
    <col min="1" max="1" width="16.7109375" style="0" bestFit="1" customWidth="1"/>
    <col min="2" max="4" width="4.8515625" style="0" bestFit="1" customWidth="1"/>
    <col min="5" max="5" width="4.7109375" style="0" customWidth="1"/>
    <col min="6" max="6" width="5.28125" style="0" customWidth="1"/>
    <col min="7" max="7" width="4.28125" style="0" customWidth="1"/>
    <col min="8" max="8" width="5.140625" style="0" customWidth="1"/>
    <col min="9" max="9" width="5.28125" style="0" customWidth="1"/>
    <col min="10" max="11" width="5.140625" style="0" customWidth="1"/>
    <col min="12" max="12" width="4.28125" style="0" bestFit="1" customWidth="1"/>
    <col min="13" max="14" width="5.140625" style="0" customWidth="1"/>
    <col min="15" max="15" width="5.00390625" style="0" customWidth="1"/>
    <col min="16" max="16" width="5.140625" style="0" customWidth="1"/>
    <col min="17" max="17" width="5.28125" style="0" customWidth="1"/>
    <col min="18" max="26" width="5.140625" style="0" customWidth="1"/>
    <col min="27" max="27" width="5.8515625" style="0" customWidth="1"/>
    <col min="28" max="28" width="3.28125" style="0" bestFit="1" customWidth="1"/>
    <col min="29" max="29" width="7.8515625" style="0" bestFit="1" customWidth="1"/>
  </cols>
  <sheetData>
    <row r="1" spans="1:29" ht="4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105</v>
      </c>
      <c r="F1" s="4" t="s">
        <v>148</v>
      </c>
      <c r="G1" s="4" t="s">
        <v>110</v>
      </c>
      <c r="H1" s="4" t="s">
        <v>147</v>
      </c>
      <c r="I1" s="4" t="s">
        <v>106</v>
      </c>
      <c r="J1" s="4" t="s">
        <v>151</v>
      </c>
      <c r="K1" s="4" t="s">
        <v>112</v>
      </c>
      <c r="L1" s="4" t="s">
        <v>145</v>
      </c>
      <c r="M1" s="4" t="s">
        <v>109</v>
      </c>
      <c r="N1" s="4" t="s">
        <v>162</v>
      </c>
      <c r="O1" s="55" t="s">
        <v>146</v>
      </c>
      <c r="P1" s="58" t="s">
        <v>143</v>
      </c>
      <c r="Q1" s="4" t="s">
        <v>104</v>
      </c>
      <c r="R1" s="4" t="s">
        <v>99</v>
      </c>
      <c r="S1" s="4" t="s">
        <v>144</v>
      </c>
      <c r="T1" s="4" t="s">
        <v>141</v>
      </c>
      <c r="U1" s="4" t="s">
        <v>232</v>
      </c>
      <c r="V1" s="4" t="s">
        <v>149</v>
      </c>
      <c r="W1" s="4" t="s">
        <v>103</v>
      </c>
      <c r="X1" s="4" t="s">
        <v>142</v>
      </c>
      <c r="Y1" s="4" t="s">
        <v>100</v>
      </c>
      <c r="Z1" s="55" t="s">
        <v>107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42</v>
      </c>
      <c r="B2" s="22">
        <v>1984</v>
      </c>
      <c r="C2" s="46">
        <v>2</v>
      </c>
      <c r="D2" s="23">
        <v>5</v>
      </c>
      <c r="E2" s="8">
        <v>19</v>
      </c>
      <c r="F2" s="9">
        <v>9</v>
      </c>
      <c r="G2" s="9">
        <v>21</v>
      </c>
      <c r="H2" s="9">
        <v>14</v>
      </c>
      <c r="I2" s="9">
        <v>20</v>
      </c>
      <c r="J2" s="9">
        <v>16</v>
      </c>
      <c r="K2" s="9">
        <v>35</v>
      </c>
      <c r="L2" s="9">
        <v>15</v>
      </c>
      <c r="M2" s="9">
        <v>0</v>
      </c>
      <c r="N2" s="9" t="s">
        <v>101</v>
      </c>
      <c r="O2" s="56" t="s">
        <v>101</v>
      </c>
      <c r="P2" s="59">
        <v>15</v>
      </c>
      <c r="Q2" s="9">
        <v>7</v>
      </c>
      <c r="R2" s="9">
        <v>27</v>
      </c>
      <c r="S2" s="9">
        <v>20</v>
      </c>
      <c r="T2" s="9">
        <v>6</v>
      </c>
      <c r="U2" s="9">
        <v>3</v>
      </c>
      <c r="V2" s="9">
        <v>13</v>
      </c>
      <c r="W2" s="9">
        <v>15</v>
      </c>
      <c r="X2" s="10">
        <v>22</v>
      </c>
      <c r="Y2" s="10"/>
      <c r="Z2" s="10"/>
      <c r="AA2" s="11">
        <f aca="true" t="shared" si="0" ref="AA2:AA21">SUM(E2:Z2)</f>
        <v>277</v>
      </c>
      <c r="AB2" s="5">
        <f aca="true" t="shared" si="1" ref="AB2:AB18">COUNT(E2:Z2)</f>
        <v>18</v>
      </c>
      <c r="AC2" s="12">
        <f aca="true" t="shared" si="2" ref="AC2:AC21">AA2/COUNT(E2:Z2)</f>
        <v>15.38888888888889</v>
      </c>
    </row>
    <row r="3" spans="1:29" ht="15" customHeight="1">
      <c r="A3" s="7" t="s">
        <v>39</v>
      </c>
      <c r="B3" s="22">
        <v>1975</v>
      </c>
      <c r="C3" s="46">
        <v>1.87</v>
      </c>
      <c r="D3" s="23">
        <v>3</v>
      </c>
      <c r="E3" s="8">
        <v>9</v>
      </c>
      <c r="F3" s="13">
        <v>27</v>
      </c>
      <c r="G3" s="9">
        <v>3</v>
      </c>
      <c r="H3" s="9">
        <v>14</v>
      </c>
      <c r="I3" s="13">
        <v>7</v>
      </c>
      <c r="J3" s="9">
        <v>19</v>
      </c>
      <c r="K3" s="9">
        <v>18</v>
      </c>
      <c r="L3" s="9">
        <v>12</v>
      </c>
      <c r="M3" s="13">
        <v>30</v>
      </c>
      <c r="N3" s="9">
        <v>13</v>
      </c>
      <c r="O3" s="57">
        <v>14</v>
      </c>
      <c r="P3" s="59">
        <v>19</v>
      </c>
      <c r="Q3" s="13">
        <v>17</v>
      </c>
      <c r="R3" s="9">
        <v>8</v>
      </c>
      <c r="S3" s="9">
        <v>14</v>
      </c>
      <c r="T3" s="9">
        <v>14</v>
      </c>
      <c r="U3" s="9">
        <v>6</v>
      </c>
      <c r="V3" s="9">
        <v>13</v>
      </c>
      <c r="W3" s="9">
        <v>9</v>
      </c>
      <c r="X3" s="10">
        <v>11</v>
      </c>
      <c r="Y3" s="10"/>
      <c r="Z3" s="10"/>
      <c r="AA3" s="11">
        <f t="shared" si="0"/>
        <v>277</v>
      </c>
      <c r="AB3" s="5">
        <f t="shared" si="1"/>
        <v>20</v>
      </c>
      <c r="AC3" s="12">
        <f t="shared" si="2"/>
        <v>13.85</v>
      </c>
    </row>
    <row r="4" spans="1:29" ht="15" customHeight="1">
      <c r="A4" s="7" t="s">
        <v>46</v>
      </c>
      <c r="B4" s="22">
        <v>1977</v>
      </c>
      <c r="C4" s="46">
        <v>1.9</v>
      </c>
      <c r="D4" s="23">
        <v>4</v>
      </c>
      <c r="E4" s="8">
        <v>17</v>
      </c>
      <c r="F4" s="9">
        <v>22</v>
      </c>
      <c r="G4" s="9">
        <v>14</v>
      </c>
      <c r="H4" s="9">
        <v>16</v>
      </c>
      <c r="I4" s="9">
        <v>10</v>
      </c>
      <c r="J4" s="9">
        <v>9</v>
      </c>
      <c r="K4" s="9"/>
      <c r="L4" s="9">
        <v>13</v>
      </c>
      <c r="M4" s="9">
        <v>11</v>
      </c>
      <c r="N4" s="9">
        <v>18</v>
      </c>
      <c r="O4" s="56" t="s">
        <v>101</v>
      </c>
      <c r="P4" s="59">
        <v>26</v>
      </c>
      <c r="Q4" s="9">
        <v>7</v>
      </c>
      <c r="R4" s="9">
        <v>17</v>
      </c>
      <c r="S4" s="9">
        <v>11</v>
      </c>
      <c r="T4" s="9">
        <v>11</v>
      </c>
      <c r="U4" s="9">
        <v>15</v>
      </c>
      <c r="V4" s="9">
        <v>18</v>
      </c>
      <c r="W4" s="9">
        <v>13</v>
      </c>
      <c r="X4" s="10">
        <v>0</v>
      </c>
      <c r="Y4" s="10"/>
      <c r="Z4" s="10"/>
      <c r="AA4" s="11">
        <f t="shared" si="0"/>
        <v>248</v>
      </c>
      <c r="AB4" s="5">
        <f t="shared" si="1"/>
        <v>18</v>
      </c>
      <c r="AC4" s="12">
        <f t="shared" si="2"/>
        <v>13.777777777777779</v>
      </c>
    </row>
    <row r="5" spans="1:29" ht="15" customHeight="1">
      <c r="A5" s="7" t="s">
        <v>38</v>
      </c>
      <c r="B5" s="22">
        <v>1977</v>
      </c>
      <c r="C5" s="22">
        <v>1.95</v>
      </c>
      <c r="D5" s="23">
        <v>5</v>
      </c>
      <c r="E5" s="8"/>
      <c r="F5" s="9">
        <v>8</v>
      </c>
      <c r="G5" s="9">
        <v>6</v>
      </c>
      <c r="H5" s="9"/>
      <c r="I5" s="9">
        <v>15</v>
      </c>
      <c r="J5" s="9">
        <v>3</v>
      </c>
      <c r="K5" s="9">
        <v>12</v>
      </c>
      <c r="L5" s="9">
        <v>9</v>
      </c>
      <c r="M5" s="9">
        <v>9</v>
      </c>
      <c r="N5" s="9">
        <v>14</v>
      </c>
      <c r="O5" s="56">
        <v>7</v>
      </c>
      <c r="P5" s="59">
        <v>10</v>
      </c>
      <c r="Q5" s="9">
        <v>12</v>
      </c>
      <c r="R5" s="9">
        <v>8</v>
      </c>
      <c r="S5" s="9">
        <v>19</v>
      </c>
      <c r="T5" s="9">
        <v>8</v>
      </c>
      <c r="U5" s="9" t="s">
        <v>101</v>
      </c>
      <c r="V5" s="9" t="s">
        <v>101</v>
      </c>
      <c r="W5" s="9"/>
      <c r="X5" s="10"/>
      <c r="Y5" s="10"/>
      <c r="Z5" s="10"/>
      <c r="AA5" s="11">
        <f t="shared" si="0"/>
        <v>140</v>
      </c>
      <c r="AB5" s="5">
        <f t="shared" si="1"/>
        <v>14</v>
      </c>
      <c r="AC5" s="12">
        <f t="shared" si="2"/>
        <v>10</v>
      </c>
    </row>
    <row r="6" spans="1:29" ht="15" customHeight="1">
      <c r="A6" s="7" t="s">
        <v>37</v>
      </c>
      <c r="B6" s="22">
        <v>1977</v>
      </c>
      <c r="C6" s="46">
        <v>1.85</v>
      </c>
      <c r="D6" s="23">
        <v>2</v>
      </c>
      <c r="E6" s="8"/>
      <c r="F6" s="9"/>
      <c r="G6" s="9">
        <v>10</v>
      </c>
      <c r="H6" s="9">
        <v>19</v>
      </c>
      <c r="I6" s="9">
        <v>6</v>
      </c>
      <c r="J6" s="9">
        <v>3</v>
      </c>
      <c r="K6" s="9">
        <v>8</v>
      </c>
      <c r="L6" s="9">
        <v>7</v>
      </c>
      <c r="M6" s="9">
        <v>15</v>
      </c>
      <c r="N6" s="9">
        <v>6</v>
      </c>
      <c r="O6" s="56">
        <v>11</v>
      </c>
      <c r="P6" s="59">
        <v>7</v>
      </c>
      <c r="Q6" s="9">
        <v>9</v>
      </c>
      <c r="R6" s="9">
        <v>2</v>
      </c>
      <c r="S6" s="9">
        <v>12</v>
      </c>
      <c r="T6" s="9">
        <v>7</v>
      </c>
      <c r="U6" s="9">
        <v>10</v>
      </c>
      <c r="V6" s="9">
        <v>11</v>
      </c>
      <c r="W6" s="9">
        <v>15</v>
      </c>
      <c r="X6" s="10">
        <v>19</v>
      </c>
      <c r="Y6" s="10"/>
      <c r="Z6" s="10"/>
      <c r="AA6" s="11">
        <f t="shared" si="0"/>
        <v>177</v>
      </c>
      <c r="AB6" s="5">
        <f t="shared" si="1"/>
        <v>18</v>
      </c>
      <c r="AC6" s="12">
        <f t="shared" si="2"/>
        <v>9.833333333333334</v>
      </c>
    </row>
    <row r="7" spans="1:29" ht="15" customHeight="1">
      <c r="A7" s="7" t="s">
        <v>41</v>
      </c>
      <c r="B7" s="22">
        <v>1974</v>
      </c>
      <c r="C7" s="22">
        <v>1.75</v>
      </c>
      <c r="D7" s="23">
        <v>1</v>
      </c>
      <c r="E7" s="8"/>
      <c r="F7" s="9">
        <v>17</v>
      </c>
      <c r="G7" s="9"/>
      <c r="H7" s="9"/>
      <c r="I7" s="9">
        <v>12</v>
      </c>
      <c r="J7" s="9">
        <v>23</v>
      </c>
      <c r="K7" s="9"/>
      <c r="L7" s="9">
        <v>3</v>
      </c>
      <c r="M7" s="9">
        <v>5</v>
      </c>
      <c r="N7" s="9">
        <v>4</v>
      </c>
      <c r="O7" s="56">
        <v>7</v>
      </c>
      <c r="P7" s="59"/>
      <c r="Q7" s="9"/>
      <c r="R7" s="9"/>
      <c r="S7" s="9"/>
      <c r="T7" s="9">
        <v>11</v>
      </c>
      <c r="U7" s="9">
        <v>16</v>
      </c>
      <c r="V7" s="9">
        <v>3</v>
      </c>
      <c r="W7" s="9">
        <v>6</v>
      </c>
      <c r="X7" s="10"/>
      <c r="Y7" s="10"/>
      <c r="Z7" s="10"/>
      <c r="AA7" s="11">
        <f t="shared" si="0"/>
        <v>107</v>
      </c>
      <c r="AB7" s="5">
        <f t="shared" si="1"/>
        <v>11</v>
      </c>
      <c r="AC7" s="12">
        <f t="shared" si="2"/>
        <v>9.727272727272727</v>
      </c>
    </row>
    <row r="8" spans="1:29" ht="15" customHeight="1">
      <c r="A8" s="7" t="s">
        <v>40</v>
      </c>
      <c r="B8" s="22">
        <v>1977</v>
      </c>
      <c r="C8" s="22">
        <v>1.97</v>
      </c>
      <c r="D8" s="23">
        <v>4</v>
      </c>
      <c r="E8" s="8">
        <v>16</v>
      </c>
      <c r="F8" s="9">
        <v>8</v>
      </c>
      <c r="G8" s="9"/>
      <c r="H8" s="9">
        <v>6</v>
      </c>
      <c r="I8" s="9">
        <v>8</v>
      </c>
      <c r="J8" s="9">
        <v>2</v>
      </c>
      <c r="K8" s="9"/>
      <c r="L8" s="9"/>
      <c r="M8" s="9">
        <v>7</v>
      </c>
      <c r="N8" s="9">
        <v>11</v>
      </c>
      <c r="O8" s="56">
        <v>11</v>
      </c>
      <c r="P8" s="59"/>
      <c r="Q8" s="9">
        <v>9</v>
      </c>
      <c r="R8" s="9">
        <v>4</v>
      </c>
      <c r="S8" s="9">
        <v>7</v>
      </c>
      <c r="T8" s="9">
        <v>14</v>
      </c>
      <c r="U8" s="9"/>
      <c r="V8" s="9">
        <v>10</v>
      </c>
      <c r="W8" s="9">
        <v>6</v>
      </c>
      <c r="X8" s="10">
        <v>8</v>
      </c>
      <c r="Y8" s="10"/>
      <c r="Z8" s="10"/>
      <c r="AA8" s="11">
        <f t="shared" si="0"/>
        <v>127</v>
      </c>
      <c r="AB8" s="5">
        <f t="shared" si="1"/>
        <v>15</v>
      </c>
      <c r="AC8" s="12">
        <f t="shared" si="2"/>
        <v>8.466666666666667</v>
      </c>
    </row>
    <row r="9" spans="1:29" ht="15" customHeight="1">
      <c r="A9" s="7" t="s">
        <v>44</v>
      </c>
      <c r="B9" s="22">
        <v>1982</v>
      </c>
      <c r="C9" s="46">
        <v>1.9</v>
      </c>
      <c r="D9" s="23">
        <v>4</v>
      </c>
      <c r="E9" s="8"/>
      <c r="F9" s="9"/>
      <c r="G9" s="9"/>
      <c r="H9" s="9"/>
      <c r="I9" s="9"/>
      <c r="J9" s="9"/>
      <c r="K9" s="9">
        <v>8</v>
      </c>
      <c r="L9" s="9"/>
      <c r="M9" s="9"/>
      <c r="N9" s="9"/>
      <c r="O9" s="56">
        <v>10</v>
      </c>
      <c r="P9" s="59">
        <v>3</v>
      </c>
      <c r="Q9" s="9"/>
      <c r="R9" s="9"/>
      <c r="S9" s="9"/>
      <c r="T9" s="9"/>
      <c r="U9" s="9"/>
      <c r="V9" s="9"/>
      <c r="W9" s="9"/>
      <c r="X9" s="10"/>
      <c r="Y9" s="10"/>
      <c r="Z9" s="10"/>
      <c r="AA9" s="11">
        <f t="shared" si="0"/>
        <v>21</v>
      </c>
      <c r="AB9" s="5">
        <f t="shared" si="1"/>
        <v>3</v>
      </c>
      <c r="AC9" s="12">
        <f t="shared" si="2"/>
        <v>7</v>
      </c>
    </row>
    <row r="10" spans="1:29" ht="15" customHeight="1">
      <c r="A10" s="7" t="s">
        <v>43</v>
      </c>
      <c r="B10" s="22">
        <v>1980</v>
      </c>
      <c r="C10" s="22">
        <v>1.95</v>
      </c>
      <c r="D10" s="23">
        <v>4</v>
      </c>
      <c r="E10" s="8">
        <v>6</v>
      </c>
      <c r="F10" s="9"/>
      <c r="G10" s="9">
        <v>16</v>
      </c>
      <c r="H10" s="9">
        <v>2</v>
      </c>
      <c r="I10" s="9"/>
      <c r="J10" s="9"/>
      <c r="K10" s="9"/>
      <c r="L10" s="9">
        <v>8</v>
      </c>
      <c r="M10" s="9"/>
      <c r="N10" s="9">
        <v>8</v>
      </c>
      <c r="O10" s="56">
        <v>9</v>
      </c>
      <c r="P10" s="59"/>
      <c r="Q10" s="9"/>
      <c r="R10" s="9"/>
      <c r="S10" s="9">
        <v>2</v>
      </c>
      <c r="T10" s="9" t="s">
        <v>221</v>
      </c>
      <c r="U10" s="9">
        <v>8</v>
      </c>
      <c r="V10" s="9">
        <v>5</v>
      </c>
      <c r="W10" s="9">
        <v>4</v>
      </c>
      <c r="X10" s="10">
        <v>0</v>
      </c>
      <c r="Y10" s="10"/>
      <c r="Z10" s="10"/>
      <c r="AA10" s="11">
        <f t="shared" si="0"/>
        <v>68</v>
      </c>
      <c r="AB10" s="5">
        <f t="shared" si="1"/>
        <v>11</v>
      </c>
      <c r="AC10" s="12">
        <f t="shared" si="2"/>
        <v>6.181818181818182</v>
      </c>
    </row>
    <row r="11" spans="1:29" ht="15" customHeight="1">
      <c r="A11" s="7" t="s">
        <v>45</v>
      </c>
      <c r="B11" s="22">
        <v>1977</v>
      </c>
      <c r="C11" s="22">
        <v>1.85</v>
      </c>
      <c r="D11" s="23">
        <v>2</v>
      </c>
      <c r="E11" s="8">
        <v>3</v>
      </c>
      <c r="F11" s="9"/>
      <c r="G11" s="9">
        <v>2</v>
      </c>
      <c r="H11" s="9">
        <v>4</v>
      </c>
      <c r="I11" s="9"/>
      <c r="J11" s="9">
        <v>1</v>
      </c>
      <c r="K11" s="9">
        <v>8</v>
      </c>
      <c r="L11" s="9">
        <v>13</v>
      </c>
      <c r="M11" s="9"/>
      <c r="N11" s="9"/>
      <c r="O11" s="56"/>
      <c r="P11" s="59"/>
      <c r="Q11" s="9">
        <v>0</v>
      </c>
      <c r="R11" s="9">
        <v>10</v>
      </c>
      <c r="S11" s="9"/>
      <c r="T11" s="9" t="s">
        <v>221</v>
      </c>
      <c r="U11" s="9"/>
      <c r="V11" s="9"/>
      <c r="W11" s="9"/>
      <c r="X11" s="10">
        <v>5</v>
      </c>
      <c r="Y11" s="10"/>
      <c r="Z11" s="10"/>
      <c r="AA11" s="11">
        <f t="shared" si="0"/>
        <v>46</v>
      </c>
      <c r="AB11" s="5">
        <f t="shared" si="1"/>
        <v>9</v>
      </c>
      <c r="AC11" s="12">
        <f t="shared" si="2"/>
        <v>5.111111111111111</v>
      </c>
    </row>
    <row r="12" spans="1:29" ht="15" customHeight="1">
      <c r="A12" s="7" t="s">
        <v>47</v>
      </c>
      <c r="B12" s="22">
        <v>1981</v>
      </c>
      <c r="C12" s="46">
        <v>1.81</v>
      </c>
      <c r="D12" s="23">
        <v>1</v>
      </c>
      <c r="E12" s="8">
        <v>5</v>
      </c>
      <c r="F12" s="9">
        <v>2</v>
      </c>
      <c r="G12" s="9">
        <v>2</v>
      </c>
      <c r="H12" s="9">
        <v>5</v>
      </c>
      <c r="I12" s="9">
        <v>0</v>
      </c>
      <c r="J12" s="9"/>
      <c r="K12" s="9"/>
      <c r="L12" s="9"/>
      <c r="M12" s="9">
        <v>10</v>
      </c>
      <c r="N12" s="9">
        <v>8</v>
      </c>
      <c r="O12" s="56">
        <v>0</v>
      </c>
      <c r="P12" s="59">
        <v>11</v>
      </c>
      <c r="Q12" s="9">
        <v>5</v>
      </c>
      <c r="R12" s="9">
        <v>4</v>
      </c>
      <c r="S12" s="9">
        <v>5</v>
      </c>
      <c r="T12" s="9">
        <v>2</v>
      </c>
      <c r="U12" s="9">
        <v>4</v>
      </c>
      <c r="V12" s="9">
        <v>4</v>
      </c>
      <c r="W12" s="9">
        <v>5</v>
      </c>
      <c r="X12" s="10">
        <v>5</v>
      </c>
      <c r="Y12" s="10"/>
      <c r="Z12" s="10"/>
      <c r="AA12" s="11">
        <f t="shared" si="0"/>
        <v>77</v>
      </c>
      <c r="AB12" s="5">
        <f t="shared" si="1"/>
        <v>17</v>
      </c>
      <c r="AC12" s="12">
        <f t="shared" si="2"/>
        <v>4.529411764705882</v>
      </c>
    </row>
    <row r="13" spans="1:29" ht="15" customHeight="1">
      <c r="A13" s="7" t="s">
        <v>48</v>
      </c>
      <c r="B13" s="22">
        <v>1985</v>
      </c>
      <c r="C13" s="46">
        <v>1.8</v>
      </c>
      <c r="D13" s="23">
        <v>1</v>
      </c>
      <c r="E13" s="8"/>
      <c r="F13" s="9"/>
      <c r="G13" s="9">
        <v>0</v>
      </c>
      <c r="H13" s="9">
        <v>2</v>
      </c>
      <c r="I13" s="9">
        <v>0</v>
      </c>
      <c r="J13" s="9">
        <v>0</v>
      </c>
      <c r="K13" s="9">
        <v>6</v>
      </c>
      <c r="L13" s="9">
        <v>0</v>
      </c>
      <c r="M13" s="9">
        <v>0</v>
      </c>
      <c r="N13" s="9">
        <v>0</v>
      </c>
      <c r="O13" s="56"/>
      <c r="P13" s="59">
        <v>0</v>
      </c>
      <c r="Q13" s="9"/>
      <c r="R13" s="9"/>
      <c r="S13" s="9"/>
      <c r="T13" s="9" t="s">
        <v>221</v>
      </c>
      <c r="U13" s="9"/>
      <c r="V13" s="9"/>
      <c r="W13" s="9"/>
      <c r="X13" s="10"/>
      <c r="Y13" s="10"/>
      <c r="Z13" s="10"/>
      <c r="AA13" s="11">
        <f t="shared" si="0"/>
        <v>8</v>
      </c>
      <c r="AB13" s="5">
        <f t="shared" si="1"/>
        <v>9</v>
      </c>
      <c r="AC13" s="12">
        <f t="shared" si="2"/>
        <v>0.8888888888888888</v>
      </c>
    </row>
    <row r="14" spans="1:29" ht="15" customHeight="1">
      <c r="A14" s="7" t="s">
        <v>234</v>
      </c>
      <c r="B14" s="22"/>
      <c r="C14" s="46"/>
      <c r="D14" s="23"/>
      <c r="E14" s="8"/>
      <c r="F14" s="9"/>
      <c r="G14" s="9"/>
      <c r="H14" s="9"/>
      <c r="I14" s="9"/>
      <c r="J14" s="9"/>
      <c r="K14" s="9"/>
      <c r="L14" s="9"/>
      <c r="M14" s="9"/>
      <c r="N14" s="9"/>
      <c r="O14" s="56"/>
      <c r="P14" s="59"/>
      <c r="Q14" s="9"/>
      <c r="R14" s="9"/>
      <c r="S14" s="9"/>
      <c r="T14" s="9">
        <v>0</v>
      </c>
      <c r="U14" s="9">
        <v>3</v>
      </c>
      <c r="V14" s="9">
        <v>0</v>
      </c>
      <c r="W14" s="9"/>
      <c r="X14" s="10">
        <v>0</v>
      </c>
      <c r="Y14" s="10"/>
      <c r="Z14" s="10"/>
      <c r="AA14" s="11">
        <f t="shared" si="0"/>
        <v>3</v>
      </c>
      <c r="AB14" s="5">
        <f t="shared" si="1"/>
        <v>4</v>
      </c>
      <c r="AC14" s="12">
        <f t="shared" si="2"/>
        <v>0.75</v>
      </c>
    </row>
    <row r="15" spans="1:29" ht="15" customHeight="1">
      <c r="A15" s="7" t="s">
        <v>51</v>
      </c>
      <c r="B15" s="22">
        <v>1986</v>
      </c>
      <c r="C15" s="46">
        <v>1.83</v>
      </c>
      <c r="D15" s="23">
        <v>2</v>
      </c>
      <c r="E15" s="8"/>
      <c r="F15" s="9"/>
      <c r="G15" s="9">
        <v>0</v>
      </c>
      <c r="H15" s="9">
        <v>2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56">
        <v>0</v>
      </c>
      <c r="P15" s="59">
        <v>0</v>
      </c>
      <c r="Q15" s="9"/>
      <c r="R15" s="9"/>
      <c r="S15" s="9"/>
      <c r="T15" s="9" t="s">
        <v>221</v>
      </c>
      <c r="U15" s="9"/>
      <c r="V15" s="9"/>
      <c r="W15" s="9"/>
      <c r="X15" s="10"/>
      <c r="Y15" s="10"/>
      <c r="Z15" s="10"/>
      <c r="AA15" s="11">
        <f t="shared" si="0"/>
        <v>2</v>
      </c>
      <c r="AB15" s="5">
        <f t="shared" si="1"/>
        <v>10</v>
      </c>
      <c r="AC15" s="12">
        <f t="shared" si="2"/>
        <v>0.2</v>
      </c>
    </row>
    <row r="16" spans="1:29" ht="15" customHeight="1">
      <c r="A16" s="7" t="s">
        <v>49</v>
      </c>
      <c r="B16" s="22">
        <v>1989</v>
      </c>
      <c r="C16" s="46">
        <v>1.94</v>
      </c>
      <c r="D16" s="23">
        <v>4</v>
      </c>
      <c r="E16" s="8"/>
      <c r="F16" s="9"/>
      <c r="G16" s="9"/>
      <c r="H16" s="9"/>
      <c r="I16" s="9"/>
      <c r="J16" s="9"/>
      <c r="K16" s="9"/>
      <c r="L16" s="9"/>
      <c r="M16" s="9"/>
      <c r="N16" s="9"/>
      <c r="O16" s="56">
        <v>0</v>
      </c>
      <c r="P16" s="59"/>
      <c r="Q16" s="9">
        <v>0</v>
      </c>
      <c r="R16" s="9"/>
      <c r="S16" s="9">
        <v>0</v>
      </c>
      <c r="T16" s="9"/>
      <c r="U16" s="9"/>
      <c r="V16" s="9">
        <v>0</v>
      </c>
      <c r="W16" s="9"/>
      <c r="X16" s="10"/>
      <c r="Y16" s="10"/>
      <c r="Z16" s="10"/>
      <c r="AA16" s="11">
        <f t="shared" si="0"/>
        <v>0</v>
      </c>
      <c r="AB16" s="5">
        <f t="shared" si="1"/>
        <v>4</v>
      </c>
      <c r="AC16" s="12">
        <f t="shared" si="2"/>
        <v>0</v>
      </c>
    </row>
    <row r="17" spans="1:29" ht="15" customHeight="1">
      <c r="A17" s="7" t="s">
        <v>52</v>
      </c>
      <c r="B17" s="22">
        <v>1985</v>
      </c>
      <c r="C17" s="22">
        <v>1.87</v>
      </c>
      <c r="D17" s="23">
        <v>3</v>
      </c>
      <c r="E17" s="8"/>
      <c r="F17" s="9"/>
      <c r="G17" s="9"/>
      <c r="H17" s="9"/>
      <c r="I17" s="9"/>
      <c r="J17" s="9"/>
      <c r="K17" s="9"/>
      <c r="L17" s="9"/>
      <c r="M17" s="9"/>
      <c r="N17" s="9"/>
      <c r="O17" s="56"/>
      <c r="P17" s="59"/>
      <c r="Q17" s="9"/>
      <c r="R17" s="9"/>
      <c r="S17" s="9"/>
      <c r="T17" s="9"/>
      <c r="U17" s="9"/>
      <c r="V17" s="9"/>
      <c r="W17" s="9"/>
      <c r="X17" s="10">
        <v>0</v>
      </c>
      <c r="Y17" s="10"/>
      <c r="Z17" s="10"/>
      <c r="AA17" s="11">
        <f t="shared" si="0"/>
        <v>0</v>
      </c>
      <c r="AB17" s="5">
        <f t="shared" si="1"/>
        <v>1</v>
      </c>
      <c r="AC17" s="12">
        <f t="shared" si="2"/>
        <v>0</v>
      </c>
    </row>
    <row r="18" spans="1:29" ht="15" customHeight="1">
      <c r="A18" s="7" t="s">
        <v>50</v>
      </c>
      <c r="B18" s="22">
        <v>1985</v>
      </c>
      <c r="C18" s="46">
        <v>1.87</v>
      </c>
      <c r="D18" s="23">
        <v>2</v>
      </c>
      <c r="E18" s="8"/>
      <c r="F18" s="9"/>
      <c r="G18" s="9"/>
      <c r="H18" s="9"/>
      <c r="I18" s="9"/>
      <c r="J18" s="9"/>
      <c r="K18" s="9"/>
      <c r="L18" s="9"/>
      <c r="M18" s="9"/>
      <c r="N18" s="9"/>
      <c r="O18" s="56"/>
      <c r="P18" s="59"/>
      <c r="Q18" s="9"/>
      <c r="R18" s="9"/>
      <c r="S18" s="9"/>
      <c r="T18" s="9"/>
      <c r="U18" s="9"/>
      <c r="V18" s="9"/>
      <c r="W18" s="9"/>
      <c r="X18" s="10"/>
      <c r="Y18" s="10"/>
      <c r="Z18" s="10"/>
      <c r="AA18" s="11">
        <f t="shared" si="0"/>
        <v>0</v>
      </c>
      <c r="AB18" s="5">
        <f t="shared" si="1"/>
        <v>0</v>
      </c>
      <c r="AC18" s="12" t="e">
        <f t="shared" si="2"/>
        <v>#DIV/0!</v>
      </c>
    </row>
    <row r="19" spans="1:29" ht="15" customHeight="1">
      <c r="A19" s="14" t="s">
        <v>6</v>
      </c>
      <c r="B19" s="45">
        <f>2005-(SUM(B2:B18)/COUNT(B2:B18))</f>
        <v>24.3125</v>
      </c>
      <c r="C19" s="44">
        <f>(SUM(C2:C18)/COUNT(C2:C18))</f>
        <v>1.8818750000000002</v>
      </c>
      <c r="D19" s="14"/>
      <c r="E19" s="15">
        <f>SUM(E2:E18)-1</f>
        <v>74</v>
      </c>
      <c r="F19" s="15">
        <f aca="true" t="shared" si="3" ref="F19:N19">SUM(F2:F18)</f>
        <v>93</v>
      </c>
      <c r="G19" s="15">
        <f t="shared" si="3"/>
        <v>74</v>
      </c>
      <c r="H19" s="15">
        <f t="shared" si="3"/>
        <v>84</v>
      </c>
      <c r="I19" s="15">
        <f t="shared" si="3"/>
        <v>78</v>
      </c>
      <c r="J19" s="15">
        <f t="shared" si="3"/>
        <v>76</v>
      </c>
      <c r="K19" s="15">
        <f t="shared" si="3"/>
        <v>95</v>
      </c>
      <c r="L19" s="15">
        <f t="shared" si="3"/>
        <v>80</v>
      </c>
      <c r="M19" s="15">
        <f t="shared" si="3"/>
        <v>87</v>
      </c>
      <c r="N19" s="15">
        <f t="shared" si="3"/>
        <v>82</v>
      </c>
      <c r="O19" s="63">
        <f>SUM(O2:O18)+6</f>
        <v>75</v>
      </c>
      <c r="P19" s="62">
        <f>SUM(P2:P18)</f>
        <v>91</v>
      </c>
      <c r="Q19" s="15">
        <f>SUM(Q2:Q18)</f>
        <v>66</v>
      </c>
      <c r="R19" s="15">
        <f>SUM(R2:R18)</f>
        <v>80</v>
      </c>
      <c r="S19" s="15">
        <f>SUM(S2:S18)</f>
        <v>90</v>
      </c>
      <c r="T19" s="15">
        <f>SUM(T2:T18)</f>
        <v>73</v>
      </c>
      <c r="U19" s="15">
        <f>SUM(U2:U18)+20</f>
        <v>85</v>
      </c>
      <c r="V19" s="15">
        <f>SUM(V2:V18)</f>
        <v>77</v>
      </c>
      <c r="W19" s="15">
        <f>SUM(W2:W18)</f>
        <v>73</v>
      </c>
      <c r="X19" s="15">
        <f>SUM(X2:X18)</f>
        <v>70</v>
      </c>
      <c r="Y19" s="15"/>
      <c r="Z19" s="15"/>
      <c r="AA19" s="15">
        <f t="shared" si="0"/>
        <v>1603</v>
      </c>
      <c r="AB19" s="15"/>
      <c r="AC19" s="16">
        <f t="shared" si="2"/>
        <v>80.15</v>
      </c>
    </row>
    <row r="20" spans="1:29" ht="12.75">
      <c r="A20" s="17" t="s">
        <v>7</v>
      </c>
      <c r="B20" s="17"/>
      <c r="C20" s="17"/>
      <c r="D20" s="17"/>
      <c r="E20" s="17">
        <v>87</v>
      </c>
      <c r="F20" s="17">
        <v>92</v>
      </c>
      <c r="G20" s="17">
        <v>82</v>
      </c>
      <c r="H20" s="17">
        <v>74</v>
      </c>
      <c r="I20" s="17">
        <v>86</v>
      </c>
      <c r="J20" s="17">
        <v>79</v>
      </c>
      <c r="K20" s="17">
        <v>63</v>
      </c>
      <c r="L20" s="17">
        <v>69</v>
      </c>
      <c r="M20" s="17">
        <v>82</v>
      </c>
      <c r="N20" s="17">
        <v>76</v>
      </c>
      <c r="O20" s="49">
        <v>105</v>
      </c>
      <c r="P20" s="53">
        <v>107</v>
      </c>
      <c r="Q20" s="17">
        <v>57</v>
      </c>
      <c r="R20" s="17">
        <v>87</v>
      </c>
      <c r="S20" s="17">
        <v>89</v>
      </c>
      <c r="T20" s="17">
        <v>69</v>
      </c>
      <c r="U20" s="17">
        <v>78</v>
      </c>
      <c r="V20" s="17">
        <v>68</v>
      </c>
      <c r="W20" s="17">
        <v>70</v>
      </c>
      <c r="X20" s="17">
        <v>82</v>
      </c>
      <c r="Y20" s="17"/>
      <c r="Z20" s="17"/>
      <c r="AA20" s="15">
        <f t="shared" si="0"/>
        <v>1602</v>
      </c>
      <c r="AB20" s="15"/>
      <c r="AC20" s="16">
        <f t="shared" si="2"/>
        <v>80.1</v>
      </c>
    </row>
    <row r="21" spans="1:29" ht="12.75">
      <c r="A21" s="17" t="s">
        <v>8</v>
      </c>
      <c r="B21" s="17"/>
      <c r="C21" s="17"/>
      <c r="D21" s="17"/>
      <c r="E21" s="18">
        <f aca="true" t="shared" si="4" ref="E21:N21">E19-E20</f>
        <v>-13</v>
      </c>
      <c r="F21" s="18">
        <f t="shared" si="4"/>
        <v>1</v>
      </c>
      <c r="G21" s="18">
        <f t="shared" si="4"/>
        <v>-8</v>
      </c>
      <c r="H21" s="18">
        <f t="shared" si="4"/>
        <v>10</v>
      </c>
      <c r="I21" s="18">
        <f t="shared" si="4"/>
        <v>-8</v>
      </c>
      <c r="J21" s="18">
        <f t="shared" si="4"/>
        <v>-3</v>
      </c>
      <c r="K21" s="18">
        <f t="shared" si="4"/>
        <v>32</v>
      </c>
      <c r="L21" s="18">
        <f t="shared" si="4"/>
        <v>11</v>
      </c>
      <c r="M21" s="18">
        <f t="shared" si="4"/>
        <v>5</v>
      </c>
      <c r="N21" s="18">
        <f t="shared" si="4"/>
        <v>6</v>
      </c>
      <c r="O21" s="18">
        <f aca="true" t="shared" si="5" ref="O21:X21">O19-O20</f>
        <v>-30</v>
      </c>
      <c r="P21" s="54">
        <f t="shared" si="5"/>
        <v>-16</v>
      </c>
      <c r="Q21" s="18">
        <f t="shared" si="5"/>
        <v>9</v>
      </c>
      <c r="R21" s="18">
        <f t="shared" si="5"/>
        <v>-7</v>
      </c>
      <c r="S21" s="18">
        <f t="shared" si="5"/>
        <v>1</v>
      </c>
      <c r="T21" s="18">
        <f t="shared" si="5"/>
        <v>4</v>
      </c>
      <c r="U21" s="18">
        <f t="shared" si="5"/>
        <v>7</v>
      </c>
      <c r="V21" s="18">
        <f t="shared" si="5"/>
        <v>9</v>
      </c>
      <c r="W21" s="18">
        <f t="shared" si="5"/>
        <v>3</v>
      </c>
      <c r="X21" s="18">
        <f t="shared" si="5"/>
        <v>-12</v>
      </c>
      <c r="Y21" s="18"/>
      <c r="Z21" s="18"/>
      <c r="AA21" s="19">
        <f t="shared" si="0"/>
        <v>1</v>
      </c>
      <c r="AB21" s="19"/>
      <c r="AC21" s="20">
        <f t="shared" si="2"/>
        <v>0.05</v>
      </c>
    </row>
    <row r="22" ht="12.75">
      <c r="A22" t="s">
        <v>70</v>
      </c>
    </row>
  </sheetData>
  <conditionalFormatting sqref="E21:O21 Q21:Z21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conditionalFormatting sqref="AA21:AC21">
    <cfRule type="cellIs" priority="3" dxfId="0" operator="between" stopIfTrue="1">
      <formula>0</formula>
      <formula>5555</formula>
    </cfRule>
    <cfRule type="cellIs" priority="4" dxfId="1" operator="between" stopIfTrue="1">
      <formula>0</formula>
      <formula>-5555</formula>
    </cfRule>
  </conditionalFormatting>
  <conditionalFormatting sqref="P21">
    <cfRule type="cellIs" priority="5" dxfId="0" operator="between" stopIfTrue="1">
      <formula>0</formula>
      <formula>555555</formula>
    </cfRule>
    <cfRule type="cellIs" priority="6" dxfId="1" operator="between" stopIfTrue="1">
      <formula>0</formula>
      <formula>-555</formula>
    </cfRule>
  </conditionalFormatting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scale="89" r:id="rId4"/>
  <headerFooter alignWithMargins="0">
    <oddHeader>&amp;C&amp;A</oddHeader>
  </headerFooter>
  <ignoredErrors>
    <ignoredError sqref="AA18:AB18" formulaRange="1"/>
    <ignoredError sqref="AC18" evalError="1" formulaRange="1"/>
  </ignoredError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AC17"/>
  <sheetViews>
    <sheetView workbookViewId="0" topLeftCell="A1">
      <pane xSplit="4" ySplit="1" topLeftCell="N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Y1" sqref="Y1"/>
    </sheetView>
  </sheetViews>
  <sheetFormatPr defaultColWidth="11.421875" defaultRowHeight="12.75"/>
  <cols>
    <col min="1" max="1" width="16.140625" style="0" bestFit="1" customWidth="1"/>
    <col min="2" max="4" width="4.8515625" style="0" bestFit="1" customWidth="1"/>
    <col min="5" max="5" width="5.57421875" style="0" bestFit="1" customWidth="1"/>
    <col min="6" max="6" width="4.28125" style="0" customWidth="1"/>
    <col min="7" max="7" width="5.421875" style="0" customWidth="1"/>
    <col min="8" max="8" width="5.8515625" style="0" customWidth="1"/>
    <col min="9" max="12" width="5.140625" style="0" customWidth="1"/>
    <col min="13" max="13" width="4.28125" style="0" bestFit="1" customWidth="1"/>
    <col min="14" max="15" width="5.140625" style="0" customWidth="1"/>
    <col min="16" max="16" width="5.28125" style="0" customWidth="1"/>
    <col min="17" max="17" width="5.140625" style="0" customWidth="1"/>
    <col min="18" max="18" width="5.28125" style="0" customWidth="1"/>
    <col min="19" max="19" width="4.00390625" style="0" customWidth="1"/>
    <col min="20" max="20" width="6.140625" style="0" customWidth="1"/>
    <col min="21" max="24" width="5.140625" style="0" customWidth="1"/>
    <col min="25" max="25" width="5.00390625" style="0" bestFit="1" customWidth="1"/>
    <col min="26" max="26" width="5.140625" style="0" customWidth="1"/>
    <col min="27" max="27" width="6.00390625" style="0" customWidth="1"/>
    <col min="28" max="28" width="3.28125" style="0" bestFit="1" customWidth="1"/>
    <col min="29" max="29" width="7.421875" style="0" customWidth="1"/>
  </cols>
  <sheetData>
    <row r="1" spans="1:29" ht="44.25" customHeight="1">
      <c r="A1" s="1" t="s">
        <v>9</v>
      </c>
      <c r="B1" s="1" t="s">
        <v>1</v>
      </c>
      <c r="C1" s="1" t="s">
        <v>2</v>
      </c>
      <c r="D1" s="2" t="s">
        <v>3</v>
      </c>
      <c r="E1" s="21" t="s">
        <v>106</v>
      </c>
      <c r="F1" s="21" t="s">
        <v>105</v>
      </c>
      <c r="G1" s="21" t="s">
        <v>148</v>
      </c>
      <c r="H1" s="21" t="s">
        <v>110</v>
      </c>
      <c r="I1" s="21" t="s">
        <v>147</v>
      </c>
      <c r="J1" s="21" t="s">
        <v>142</v>
      </c>
      <c r="K1" s="21" t="s">
        <v>107</v>
      </c>
      <c r="L1" s="21" t="s">
        <v>124</v>
      </c>
      <c r="M1" s="21" t="s">
        <v>145</v>
      </c>
      <c r="N1" s="21" t="s">
        <v>108</v>
      </c>
      <c r="O1" s="47" t="s">
        <v>112</v>
      </c>
      <c r="P1" s="50" t="s">
        <v>144</v>
      </c>
      <c r="Q1" s="21" t="s">
        <v>151</v>
      </c>
      <c r="R1" s="21" t="s">
        <v>143</v>
      </c>
      <c r="S1" s="21" t="s">
        <v>104</v>
      </c>
      <c r="T1" s="21" t="s">
        <v>141</v>
      </c>
      <c r="U1" s="21" t="s">
        <v>99</v>
      </c>
      <c r="V1" s="21" t="s">
        <v>109</v>
      </c>
      <c r="W1" s="21" t="s">
        <v>146</v>
      </c>
      <c r="X1" s="21" t="s">
        <v>103</v>
      </c>
      <c r="Y1" s="21" t="s">
        <v>150</v>
      </c>
      <c r="Z1" s="47" t="s">
        <v>149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58</v>
      </c>
      <c r="B2" s="22">
        <v>1978</v>
      </c>
      <c r="C2" s="22"/>
      <c r="D2" s="23"/>
      <c r="E2" s="24"/>
      <c r="F2" s="24"/>
      <c r="G2" s="24">
        <v>26</v>
      </c>
      <c r="H2" s="24"/>
      <c r="I2" s="24"/>
      <c r="J2" s="24"/>
      <c r="K2" s="24">
        <v>19</v>
      </c>
      <c r="L2" s="24"/>
      <c r="M2" s="24">
        <v>6</v>
      </c>
      <c r="N2" s="24">
        <v>17</v>
      </c>
      <c r="O2" s="25">
        <v>24</v>
      </c>
      <c r="P2" s="51">
        <v>20</v>
      </c>
      <c r="Q2" s="24"/>
      <c r="R2" s="24"/>
      <c r="S2" s="24"/>
      <c r="T2" s="24"/>
      <c r="U2" s="24"/>
      <c r="V2" s="24"/>
      <c r="W2" s="24"/>
      <c r="X2" s="24"/>
      <c r="Y2" s="24"/>
      <c r="Z2" s="24"/>
      <c r="AA2" s="11">
        <f aca="true" t="shared" si="0" ref="AA2:AA16">SUM(E2:Z2)</f>
        <v>112</v>
      </c>
      <c r="AB2" s="5">
        <f aca="true" t="shared" si="1" ref="AB2:AB13">COUNT(E2:Z2)</f>
        <v>6</v>
      </c>
      <c r="AC2" s="12">
        <f aca="true" t="shared" si="2" ref="AC2:AC16">AA2/COUNT(E2:Z2)</f>
        <v>18.666666666666668</v>
      </c>
    </row>
    <row r="3" spans="1:29" ht="15" customHeight="1">
      <c r="A3" s="7" t="s">
        <v>211</v>
      </c>
      <c r="B3" s="22">
        <v>1981</v>
      </c>
      <c r="C3" s="22"/>
      <c r="D3" s="23"/>
      <c r="E3" s="24"/>
      <c r="F3" s="24"/>
      <c r="G3" s="24"/>
      <c r="H3" s="24"/>
      <c r="I3" s="24"/>
      <c r="J3" s="24"/>
      <c r="K3" s="24">
        <v>19</v>
      </c>
      <c r="L3" s="24"/>
      <c r="M3" s="24">
        <v>21</v>
      </c>
      <c r="N3" s="24">
        <v>8</v>
      </c>
      <c r="O3" s="25">
        <v>20</v>
      </c>
      <c r="P3" s="51">
        <v>17</v>
      </c>
      <c r="Q3" s="24"/>
      <c r="R3" s="24"/>
      <c r="S3" s="24">
        <v>7</v>
      </c>
      <c r="T3" s="24">
        <v>22</v>
      </c>
      <c r="U3" s="24"/>
      <c r="V3" s="25"/>
      <c r="W3" s="25"/>
      <c r="X3" s="25">
        <v>32</v>
      </c>
      <c r="Y3" s="25"/>
      <c r="Z3" s="24"/>
      <c r="AA3" s="11">
        <f t="shared" si="0"/>
        <v>146</v>
      </c>
      <c r="AB3" s="5">
        <f t="shared" si="1"/>
        <v>8</v>
      </c>
      <c r="AC3" s="12">
        <f t="shared" si="2"/>
        <v>18.25</v>
      </c>
    </row>
    <row r="4" spans="1:29" ht="15" customHeight="1">
      <c r="A4" s="7" t="s">
        <v>71</v>
      </c>
      <c r="B4" s="22">
        <v>1984</v>
      </c>
      <c r="C4" s="46"/>
      <c r="D4" s="23"/>
      <c r="E4" s="24">
        <v>16</v>
      </c>
      <c r="F4" s="24"/>
      <c r="G4" s="24">
        <v>25</v>
      </c>
      <c r="H4" s="24">
        <v>10</v>
      </c>
      <c r="I4" s="24"/>
      <c r="J4" s="24"/>
      <c r="K4" s="24">
        <v>7</v>
      </c>
      <c r="L4" s="24"/>
      <c r="M4" s="24">
        <v>15</v>
      </c>
      <c r="N4" s="24">
        <v>17</v>
      </c>
      <c r="O4" s="25">
        <v>16</v>
      </c>
      <c r="P4" s="51">
        <v>36</v>
      </c>
      <c r="Q4" s="24"/>
      <c r="R4" s="24"/>
      <c r="S4" s="24">
        <v>15</v>
      </c>
      <c r="T4" s="24">
        <v>23</v>
      </c>
      <c r="U4" s="24"/>
      <c r="V4" s="25"/>
      <c r="W4" s="25"/>
      <c r="X4" s="25">
        <v>10</v>
      </c>
      <c r="Y4" s="25"/>
      <c r="Z4" s="24"/>
      <c r="AA4" s="11">
        <f t="shared" si="0"/>
        <v>190</v>
      </c>
      <c r="AB4" s="5">
        <f t="shared" si="1"/>
        <v>11</v>
      </c>
      <c r="AC4" s="12">
        <f t="shared" si="2"/>
        <v>17.272727272727273</v>
      </c>
    </row>
    <row r="5" spans="1:29" ht="15" customHeight="1">
      <c r="A5" s="7" t="s">
        <v>56</v>
      </c>
      <c r="B5" s="22">
        <v>1976</v>
      </c>
      <c r="C5" s="22"/>
      <c r="D5" s="23"/>
      <c r="E5" s="24">
        <v>19</v>
      </c>
      <c r="F5" s="24"/>
      <c r="G5" s="24"/>
      <c r="H5" s="24"/>
      <c r="I5" s="24"/>
      <c r="J5" s="24"/>
      <c r="K5" s="24"/>
      <c r="L5" s="24"/>
      <c r="M5" s="24"/>
      <c r="N5" s="24"/>
      <c r="O5" s="25"/>
      <c r="P5" s="51"/>
      <c r="Q5" s="24"/>
      <c r="R5" s="24"/>
      <c r="S5" s="24">
        <v>13</v>
      </c>
      <c r="T5" s="24">
        <v>14</v>
      </c>
      <c r="U5" s="24"/>
      <c r="V5" s="25"/>
      <c r="W5" s="25"/>
      <c r="X5" s="25"/>
      <c r="Y5" s="25"/>
      <c r="Z5" s="24"/>
      <c r="AA5" s="11">
        <f t="shared" si="0"/>
        <v>46</v>
      </c>
      <c r="AB5" s="5">
        <f t="shared" si="1"/>
        <v>3</v>
      </c>
      <c r="AC5" s="12">
        <f t="shared" si="2"/>
        <v>15.333333333333334</v>
      </c>
    </row>
    <row r="6" spans="1:29" ht="15" customHeight="1">
      <c r="A6" s="7" t="s">
        <v>209</v>
      </c>
      <c r="B6" s="22">
        <v>1981</v>
      </c>
      <c r="C6" s="46"/>
      <c r="D6" s="23"/>
      <c r="E6" s="24"/>
      <c r="F6" s="24"/>
      <c r="G6" s="24">
        <v>18</v>
      </c>
      <c r="H6" s="24">
        <v>13</v>
      </c>
      <c r="I6" s="24"/>
      <c r="J6" s="24"/>
      <c r="K6" s="24">
        <v>17</v>
      </c>
      <c r="L6" s="24"/>
      <c r="M6" s="24">
        <v>12</v>
      </c>
      <c r="N6" s="24">
        <v>13</v>
      </c>
      <c r="O6" s="25">
        <v>8</v>
      </c>
      <c r="P6" s="51">
        <v>7</v>
      </c>
      <c r="Q6" s="24"/>
      <c r="R6" s="24"/>
      <c r="S6" s="24">
        <v>16</v>
      </c>
      <c r="T6" s="24">
        <v>7</v>
      </c>
      <c r="U6" s="24"/>
      <c r="V6" s="25"/>
      <c r="W6" s="25"/>
      <c r="X6" s="25">
        <v>21</v>
      </c>
      <c r="Y6" s="25"/>
      <c r="Z6" s="24"/>
      <c r="AA6" s="11">
        <f t="shared" si="0"/>
        <v>132</v>
      </c>
      <c r="AB6" s="5">
        <f t="shared" si="1"/>
        <v>10</v>
      </c>
      <c r="AC6" s="12">
        <f t="shared" si="2"/>
        <v>13.2</v>
      </c>
    </row>
    <row r="7" spans="1:29" ht="15" customHeight="1">
      <c r="A7" s="7" t="s">
        <v>57</v>
      </c>
      <c r="B7" s="22">
        <v>1976</v>
      </c>
      <c r="C7" s="22"/>
      <c r="D7" s="23"/>
      <c r="E7" s="24">
        <v>16</v>
      </c>
      <c r="F7" s="24"/>
      <c r="G7" s="24">
        <v>10</v>
      </c>
      <c r="H7" s="24">
        <v>11</v>
      </c>
      <c r="I7" s="24"/>
      <c r="J7" s="24"/>
      <c r="K7" s="24"/>
      <c r="L7" s="24"/>
      <c r="M7" s="24">
        <v>12</v>
      </c>
      <c r="N7" s="24">
        <v>11</v>
      </c>
      <c r="O7" s="25"/>
      <c r="P7" s="51"/>
      <c r="Q7" s="24"/>
      <c r="R7" s="24"/>
      <c r="S7" s="24"/>
      <c r="T7" s="24"/>
      <c r="U7" s="24"/>
      <c r="V7" s="25"/>
      <c r="W7" s="25"/>
      <c r="X7" s="25"/>
      <c r="Y7" s="25"/>
      <c r="Z7" s="24"/>
      <c r="AA7" s="11">
        <f t="shared" si="0"/>
        <v>60</v>
      </c>
      <c r="AB7" s="5">
        <f t="shared" si="1"/>
        <v>5</v>
      </c>
      <c r="AC7" s="12">
        <f t="shared" si="2"/>
        <v>12</v>
      </c>
    </row>
    <row r="8" spans="1:29" ht="15" customHeight="1">
      <c r="A8" s="7" t="s">
        <v>208</v>
      </c>
      <c r="B8" s="22">
        <v>1977</v>
      </c>
      <c r="C8" s="46"/>
      <c r="D8" s="23"/>
      <c r="E8" s="24"/>
      <c r="F8" s="24"/>
      <c r="G8" s="24">
        <v>8</v>
      </c>
      <c r="H8" s="24">
        <v>7</v>
      </c>
      <c r="I8" s="24"/>
      <c r="J8" s="24"/>
      <c r="K8" s="24">
        <v>10</v>
      </c>
      <c r="L8" s="24"/>
      <c r="M8" s="24">
        <v>1</v>
      </c>
      <c r="N8" s="24">
        <v>6</v>
      </c>
      <c r="O8" s="25">
        <v>6</v>
      </c>
      <c r="P8" s="51">
        <v>3</v>
      </c>
      <c r="Q8" s="24"/>
      <c r="R8" s="24"/>
      <c r="S8" s="24">
        <v>9</v>
      </c>
      <c r="T8" s="24">
        <v>3</v>
      </c>
      <c r="U8" s="24"/>
      <c r="V8" s="25"/>
      <c r="W8" s="25"/>
      <c r="X8" s="25"/>
      <c r="Y8" s="25"/>
      <c r="Z8" s="24"/>
      <c r="AA8" s="11">
        <f t="shared" si="0"/>
        <v>53</v>
      </c>
      <c r="AB8" s="5">
        <f t="shared" si="1"/>
        <v>9</v>
      </c>
      <c r="AC8" s="12">
        <f t="shared" si="2"/>
        <v>5.888888888888889</v>
      </c>
    </row>
    <row r="9" spans="1:29" ht="15" customHeight="1">
      <c r="A9" s="7" t="s">
        <v>173</v>
      </c>
      <c r="B9" s="22">
        <v>1980</v>
      </c>
      <c r="C9" s="22"/>
      <c r="D9" s="23"/>
      <c r="E9" s="24">
        <v>2</v>
      </c>
      <c r="F9" s="24"/>
      <c r="G9" s="24"/>
      <c r="H9" s="24"/>
      <c r="I9" s="24"/>
      <c r="J9" s="24"/>
      <c r="K9" s="24">
        <v>9</v>
      </c>
      <c r="L9" s="24"/>
      <c r="M9" s="24"/>
      <c r="N9" s="24">
        <v>1</v>
      </c>
      <c r="O9" s="25"/>
      <c r="P9" s="51">
        <v>0</v>
      </c>
      <c r="Q9" s="24"/>
      <c r="R9" s="24"/>
      <c r="S9" s="24"/>
      <c r="T9" s="24"/>
      <c r="U9" s="24"/>
      <c r="V9" s="25"/>
      <c r="W9" s="25"/>
      <c r="X9" s="25">
        <v>4</v>
      </c>
      <c r="Y9" s="25"/>
      <c r="Z9" s="24"/>
      <c r="AA9" s="11">
        <f t="shared" si="0"/>
        <v>16</v>
      </c>
      <c r="AB9" s="5">
        <f t="shared" si="1"/>
        <v>5</v>
      </c>
      <c r="AC9" s="12">
        <f t="shared" si="2"/>
        <v>3.2</v>
      </c>
    </row>
    <row r="10" spans="1:29" ht="15" customHeight="1">
      <c r="A10" s="7" t="s">
        <v>175</v>
      </c>
      <c r="B10" s="22">
        <v>1983</v>
      </c>
      <c r="C10" s="22"/>
      <c r="D10" s="23"/>
      <c r="E10" s="24">
        <v>4</v>
      </c>
      <c r="F10" s="24"/>
      <c r="G10" s="24">
        <v>2</v>
      </c>
      <c r="H10" s="24">
        <v>7</v>
      </c>
      <c r="I10" s="24"/>
      <c r="J10" s="24"/>
      <c r="K10" s="24"/>
      <c r="L10" s="24"/>
      <c r="M10" s="24"/>
      <c r="N10" s="24"/>
      <c r="O10" s="25">
        <v>2</v>
      </c>
      <c r="P10" s="51">
        <v>0</v>
      </c>
      <c r="Q10" s="24"/>
      <c r="R10" s="24"/>
      <c r="S10" s="24">
        <v>3</v>
      </c>
      <c r="T10" s="24"/>
      <c r="U10" s="24"/>
      <c r="V10" s="25"/>
      <c r="W10" s="25"/>
      <c r="X10" s="25">
        <v>2</v>
      </c>
      <c r="Y10" s="25"/>
      <c r="Z10" s="24"/>
      <c r="AA10" s="11">
        <f t="shared" si="0"/>
        <v>20</v>
      </c>
      <c r="AB10" s="5">
        <f t="shared" si="1"/>
        <v>7</v>
      </c>
      <c r="AC10" s="12">
        <f t="shared" si="2"/>
        <v>2.857142857142857</v>
      </c>
    </row>
    <row r="11" spans="1:29" ht="15" customHeight="1">
      <c r="A11" s="7" t="s">
        <v>174</v>
      </c>
      <c r="B11" s="22">
        <v>1978</v>
      </c>
      <c r="C11" s="22"/>
      <c r="D11" s="23"/>
      <c r="E11" s="24">
        <v>3</v>
      </c>
      <c r="F11" s="24"/>
      <c r="G11" s="24">
        <v>2</v>
      </c>
      <c r="H11" s="24">
        <v>0</v>
      </c>
      <c r="I11" s="24"/>
      <c r="J11" s="24"/>
      <c r="K11" s="24"/>
      <c r="L11" s="24"/>
      <c r="M11" s="24"/>
      <c r="N11" s="24"/>
      <c r="O11" s="25"/>
      <c r="P11" s="51"/>
      <c r="Q11" s="24"/>
      <c r="R11" s="24"/>
      <c r="S11" s="24">
        <v>2</v>
      </c>
      <c r="T11" s="24">
        <v>4</v>
      </c>
      <c r="U11" s="24"/>
      <c r="V11" s="25"/>
      <c r="W11" s="25"/>
      <c r="X11" s="25">
        <v>2</v>
      </c>
      <c r="Y11" s="25"/>
      <c r="Z11" s="24"/>
      <c r="AA11" s="11">
        <f t="shared" si="0"/>
        <v>13</v>
      </c>
      <c r="AB11" s="5">
        <f t="shared" si="1"/>
        <v>6</v>
      </c>
      <c r="AC11" s="12">
        <f t="shared" si="2"/>
        <v>2.1666666666666665</v>
      </c>
    </row>
    <row r="12" spans="1:29" ht="15" customHeight="1">
      <c r="A12" s="7" t="s">
        <v>176</v>
      </c>
      <c r="B12" s="22">
        <v>1986</v>
      </c>
      <c r="C12" s="22"/>
      <c r="D12" s="23"/>
      <c r="E12" s="24">
        <v>8</v>
      </c>
      <c r="F12" s="24"/>
      <c r="G12" s="24">
        <v>0</v>
      </c>
      <c r="H12" s="24">
        <v>0</v>
      </c>
      <c r="I12" s="24"/>
      <c r="J12" s="24"/>
      <c r="K12" s="24">
        <v>0</v>
      </c>
      <c r="L12" s="24"/>
      <c r="M12" s="24">
        <v>0</v>
      </c>
      <c r="N12" s="24">
        <v>3</v>
      </c>
      <c r="O12" s="25">
        <v>1</v>
      </c>
      <c r="P12" s="51">
        <v>0</v>
      </c>
      <c r="Q12" s="24"/>
      <c r="R12" s="24"/>
      <c r="S12" s="24">
        <v>4</v>
      </c>
      <c r="T12" s="24">
        <v>2</v>
      </c>
      <c r="U12" s="24"/>
      <c r="V12" s="25"/>
      <c r="W12" s="25"/>
      <c r="X12" s="25"/>
      <c r="Y12" s="25"/>
      <c r="Z12" s="24"/>
      <c r="AA12" s="11">
        <f t="shared" si="0"/>
        <v>18</v>
      </c>
      <c r="AB12" s="5">
        <f t="shared" si="1"/>
        <v>10</v>
      </c>
      <c r="AC12" s="12">
        <f t="shared" si="2"/>
        <v>1.8</v>
      </c>
    </row>
    <row r="13" spans="1:29" ht="15" customHeight="1">
      <c r="A13" s="7" t="s">
        <v>212</v>
      </c>
      <c r="B13" s="22">
        <v>1986</v>
      </c>
      <c r="C13" s="22"/>
      <c r="D13" s="23"/>
      <c r="E13" s="24">
        <v>0</v>
      </c>
      <c r="F13" s="24"/>
      <c r="G13" s="24">
        <v>0</v>
      </c>
      <c r="H13" s="24">
        <v>1</v>
      </c>
      <c r="I13" s="24"/>
      <c r="J13" s="24"/>
      <c r="K13" s="24">
        <v>0</v>
      </c>
      <c r="L13" s="24"/>
      <c r="M13" s="24">
        <v>0</v>
      </c>
      <c r="N13" s="24">
        <v>0</v>
      </c>
      <c r="O13" s="25"/>
      <c r="P13" s="51"/>
      <c r="Q13" s="24"/>
      <c r="R13" s="24"/>
      <c r="S13" s="24"/>
      <c r="T13" s="24"/>
      <c r="U13" s="24"/>
      <c r="V13" s="25"/>
      <c r="W13" s="25"/>
      <c r="X13" s="25"/>
      <c r="Y13" s="25"/>
      <c r="Z13" s="24"/>
      <c r="AA13" s="11">
        <f t="shared" si="0"/>
        <v>1</v>
      </c>
      <c r="AB13" s="5">
        <f t="shared" si="1"/>
        <v>6</v>
      </c>
      <c r="AC13" s="12">
        <f t="shared" si="2"/>
        <v>0.16666666666666666</v>
      </c>
    </row>
    <row r="14" spans="1:29" s="29" customFormat="1" ht="15" customHeight="1">
      <c r="A14" s="26" t="s">
        <v>6</v>
      </c>
      <c r="B14" s="45">
        <f>2005-(SUM(B1:B13)/COUNT(B1:B13))</f>
        <v>24.5</v>
      </c>
      <c r="C14" s="44" t="e">
        <f>SUM(C1:C13)/COUNT(C1:C13)</f>
        <v>#DIV/0!</v>
      </c>
      <c r="D14" s="27"/>
      <c r="E14" s="28">
        <f>SUM(E2:E13)</f>
        <v>68</v>
      </c>
      <c r="F14" s="28">
        <v>37</v>
      </c>
      <c r="G14" s="28">
        <f>SUM(G2:G13)</f>
        <v>91</v>
      </c>
      <c r="H14" s="28">
        <f>SUM(H2:H13)</f>
        <v>49</v>
      </c>
      <c r="I14" s="28">
        <v>73</v>
      </c>
      <c r="J14" s="28">
        <v>75</v>
      </c>
      <c r="K14" s="28">
        <f>SUM(K2:K13)-4</f>
        <v>77</v>
      </c>
      <c r="L14" s="28">
        <v>66</v>
      </c>
      <c r="M14" s="28">
        <f>SUM(M2:M13)</f>
        <v>67</v>
      </c>
      <c r="N14" s="28">
        <f>SUM(N2:N13)</f>
        <v>76</v>
      </c>
      <c r="O14" s="48">
        <f>SUM(O2:O13)</f>
        <v>77</v>
      </c>
      <c r="P14" s="52">
        <f>SUM(P2:P13)</f>
        <v>83</v>
      </c>
      <c r="Q14" s="28">
        <v>68</v>
      </c>
      <c r="R14" s="28">
        <v>49</v>
      </c>
      <c r="S14" s="28">
        <f>SUM(S2:S13)</f>
        <v>69</v>
      </c>
      <c r="T14" s="28">
        <f>SUM(T2:T13)</f>
        <v>75</v>
      </c>
      <c r="U14" s="28">
        <v>81</v>
      </c>
      <c r="V14" s="28">
        <v>66</v>
      </c>
      <c r="W14" s="28">
        <v>73</v>
      </c>
      <c r="X14" s="28">
        <f>SUM(X2:X13)</f>
        <v>71</v>
      </c>
      <c r="Y14" s="28"/>
      <c r="Z14" s="28"/>
      <c r="AA14" s="28">
        <f t="shared" si="0"/>
        <v>1391</v>
      </c>
      <c r="AB14" s="28"/>
      <c r="AC14" s="16">
        <f t="shared" si="2"/>
        <v>69.55</v>
      </c>
    </row>
    <row r="15" spans="1:29" ht="12.75">
      <c r="A15" s="30" t="s">
        <v>7</v>
      </c>
      <c r="B15" s="31"/>
      <c r="C15" s="31"/>
      <c r="D15" s="31"/>
      <c r="E15" s="17">
        <v>103</v>
      </c>
      <c r="F15" s="17">
        <v>112</v>
      </c>
      <c r="G15" s="17">
        <v>93</v>
      </c>
      <c r="H15" s="17">
        <v>83</v>
      </c>
      <c r="I15" s="17">
        <v>103</v>
      </c>
      <c r="J15" s="17">
        <v>92</v>
      </c>
      <c r="K15" s="17">
        <v>93</v>
      </c>
      <c r="L15" s="17">
        <v>96</v>
      </c>
      <c r="M15" s="17">
        <v>81</v>
      </c>
      <c r="N15" s="17">
        <v>82</v>
      </c>
      <c r="O15" s="49">
        <v>69</v>
      </c>
      <c r="P15" s="53">
        <v>82</v>
      </c>
      <c r="Q15" s="17">
        <v>90</v>
      </c>
      <c r="R15" s="17">
        <v>78</v>
      </c>
      <c r="S15" s="17">
        <v>103</v>
      </c>
      <c r="T15" s="17">
        <v>73</v>
      </c>
      <c r="U15" s="17">
        <v>90</v>
      </c>
      <c r="V15" s="17">
        <v>80</v>
      </c>
      <c r="W15" s="17">
        <v>81</v>
      </c>
      <c r="X15" s="17">
        <v>80</v>
      </c>
      <c r="Y15" s="17"/>
      <c r="Z15" s="17"/>
      <c r="AA15" s="15">
        <f t="shared" si="0"/>
        <v>1764</v>
      </c>
      <c r="AB15" s="15"/>
      <c r="AC15" s="16">
        <f t="shared" si="2"/>
        <v>88.2</v>
      </c>
    </row>
    <row r="16" spans="1:29" ht="12.75">
      <c r="A16" s="30" t="s">
        <v>8</v>
      </c>
      <c r="B16" s="17"/>
      <c r="C16" s="17"/>
      <c r="D16" s="17"/>
      <c r="E16" s="18">
        <f aca="true" t="shared" si="3" ref="E16:N16">E14-E15</f>
        <v>-35</v>
      </c>
      <c r="F16" s="18">
        <f t="shared" si="3"/>
        <v>-75</v>
      </c>
      <c r="G16" s="18">
        <f t="shared" si="3"/>
        <v>-2</v>
      </c>
      <c r="H16" s="18">
        <f t="shared" si="3"/>
        <v>-34</v>
      </c>
      <c r="I16" s="18">
        <f t="shared" si="3"/>
        <v>-30</v>
      </c>
      <c r="J16" s="18">
        <f t="shared" si="3"/>
        <v>-17</v>
      </c>
      <c r="K16" s="18">
        <f t="shared" si="3"/>
        <v>-16</v>
      </c>
      <c r="L16" s="18">
        <f t="shared" si="3"/>
        <v>-30</v>
      </c>
      <c r="M16" s="18">
        <f t="shared" si="3"/>
        <v>-14</v>
      </c>
      <c r="N16" s="18">
        <f t="shared" si="3"/>
        <v>-6</v>
      </c>
      <c r="O16" s="18">
        <f aca="true" t="shared" si="4" ref="O16:X16">O14-O15</f>
        <v>8</v>
      </c>
      <c r="P16" s="54">
        <f t="shared" si="4"/>
        <v>1</v>
      </c>
      <c r="Q16" s="18">
        <f t="shared" si="4"/>
        <v>-22</v>
      </c>
      <c r="R16" s="18">
        <f t="shared" si="4"/>
        <v>-29</v>
      </c>
      <c r="S16" s="18">
        <f t="shared" si="4"/>
        <v>-34</v>
      </c>
      <c r="T16" s="18">
        <f t="shared" si="4"/>
        <v>2</v>
      </c>
      <c r="U16" s="18">
        <f t="shared" si="4"/>
        <v>-9</v>
      </c>
      <c r="V16" s="18">
        <f t="shared" si="4"/>
        <v>-14</v>
      </c>
      <c r="W16" s="18">
        <f t="shared" si="4"/>
        <v>-8</v>
      </c>
      <c r="X16" s="18">
        <f t="shared" si="4"/>
        <v>-9</v>
      </c>
      <c r="Y16" s="18"/>
      <c r="Z16" s="18"/>
      <c r="AA16" s="19">
        <f t="shared" si="0"/>
        <v>-373</v>
      </c>
      <c r="AB16" s="19"/>
      <c r="AC16" s="34">
        <f t="shared" si="2"/>
        <v>-18.65</v>
      </c>
    </row>
    <row r="17" ht="12.75">
      <c r="A17" t="s">
        <v>72</v>
      </c>
    </row>
  </sheetData>
  <conditionalFormatting sqref="E16:O16 Q16:Z16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conditionalFormatting sqref="P16">
    <cfRule type="cellIs" priority="3" dxfId="0" operator="between" stopIfTrue="1">
      <formula>0</formula>
      <formula>555555</formula>
    </cfRule>
    <cfRule type="cellIs" priority="4" dxfId="1" operator="between" stopIfTrue="1">
      <formula>0</formula>
      <formula>-555</formula>
    </cfRule>
  </conditionalFormatting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scale="89" r:id="rId2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C17"/>
  <sheetViews>
    <sheetView workbookViewId="0" topLeftCell="A1">
      <pane xSplit="4" ySplit="1" topLeftCell="J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1" sqref="Z1"/>
    </sheetView>
  </sheetViews>
  <sheetFormatPr defaultColWidth="11.421875" defaultRowHeight="12.75"/>
  <cols>
    <col min="1" max="1" width="18.00390625" style="0" bestFit="1" customWidth="1"/>
    <col min="2" max="2" width="4.8515625" style="0" bestFit="1" customWidth="1"/>
    <col min="3" max="3" width="5.57421875" style="0" bestFit="1" customWidth="1"/>
    <col min="4" max="4" width="4.8515625" style="0" bestFit="1" customWidth="1"/>
    <col min="5" max="5" width="5.28125" style="0" customWidth="1"/>
    <col min="6" max="6" width="4.421875" style="0" bestFit="1" customWidth="1"/>
    <col min="7" max="7" width="5.28125" style="0" customWidth="1"/>
    <col min="8" max="9" width="5.140625" style="0" customWidth="1"/>
    <col min="10" max="10" width="4.140625" style="0" customWidth="1"/>
    <col min="11" max="11" width="5.140625" style="0" customWidth="1"/>
    <col min="12" max="12" width="5.28125" style="0" customWidth="1"/>
    <col min="13" max="13" width="5.140625" style="0" customWidth="1"/>
    <col min="14" max="14" width="5.28125" style="0" customWidth="1"/>
    <col min="15" max="15" width="5.140625" style="0" customWidth="1"/>
    <col min="16" max="16" width="4.8515625" style="0" customWidth="1"/>
    <col min="17" max="18" width="5.140625" style="0" customWidth="1"/>
    <col min="19" max="19" width="5.00390625" style="0" customWidth="1"/>
    <col min="20" max="20" width="5.28125" style="0" customWidth="1"/>
    <col min="21" max="22" width="5.140625" style="0" customWidth="1"/>
    <col min="23" max="23" width="5.28125" style="0" customWidth="1"/>
    <col min="24" max="24" width="5.00390625" style="0" customWidth="1"/>
    <col min="25" max="25" width="5.57421875" style="0" customWidth="1"/>
    <col min="26" max="26" width="5.140625" style="0" customWidth="1"/>
    <col min="27" max="27" width="6.28125" style="0" bestFit="1" customWidth="1"/>
    <col min="28" max="28" width="3.28125" style="0" bestFit="1" customWidth="1"/>
    <col min="29" max="29" width="7.8515625" style="0" bestFit="1" customWidth="1"/>
  </cols>
  <sheetData>
    <row r="1" spans="1:29" ht="44.25" customHeight="1">
      <c r="A1" s="1" t="s">
        <v>53</v>
      </c>
      <c r="B1" s="1" t="s">
        <v>1</v>
      </c>
      <c r="C1" s="1" t="s">
        <v>2</v>
      </c>
      <c r="D1" s="64" t="s">
        <v>3</v>
      </c>
      <c r="E1" s="65" t="s">
        <v>107</v>
      </c>
      <c r="F1" s="60" t="s">
        <v>142</v>
      </c>
      <c r="G1" s="60" t="s">
        <v>152</v>
      </c>
      <c r="H1" s="60" t="s">
        <v>149</v>
      </c>
      <c r="I1" s="60" t="s">
        <v>100</v>
      </c>
      <c r="J1" s="60" t="s">
        <v>145</v>
      </c>
      <c r="K1" s="60" t="s">
        <v>147</v>
      </c>
      <c r="L1" s="60" t="s">
        <v>106</v>
      </c>
      <c r="M1" s="60" t="s">
        <v>151</v>
      </c>
      <c r="N1" s="60" t="s">
        <v>104</v>
      </c>
      <c r="O1" s="66" t="s">
        <v>143</v>
      </c>
      <c r="P1" s="65" t="s">
        <v>146</v>
      </c>
      <c r="Q1" s="60" t="s">
        <v>109</v>
      </c>
      <c r="R1" s="60" t="s">
        <v>112</v>
      </c>
      <c r="S1" s="60" t="s">
        <v>220</v>
      </c>
      <c r="T1" s="60" t="s">
        <v>217</v>
      </c>
      <c r="U1" s="60" t="s">
        <v>103</v>
      </c>
      <c r="V1" s="60" t="s">
        <v>99</v>
      </c>
      <c r="W1" s="60" t="s">
        <v>144</v>
      </c>
      <c r="X1" s="60" t="s">
        <v>124</v>
      </c>
      <c r="Y1" s="60" t="s">
        <v>148</v>
      </c>
      <c r="Z1" s="100" t="s">
        <v>105</v>
      </c>
      <c r="AA1" s="5" t="s">
        <v>4</v>
      </c>
      <c r="AB1" s="5" t="s">
        <v>10</v>
      </c>
      <c r="AC1" s="6" t="s">
        <v>5</v>
      </c>
    </row>
    <row r="2" spans="1:29" ht="15" customHeight="1">
      <c r="A2" s="7" t="s">
        <v>73</v>
      </c>
      <c r="B2" s="37">
        <v>1978</v>
      </c>
      <c r="C2" s="61">
        <v>1.8</v>
      </c>
      <c r="D2" s="74">
        <v>3</v>
      </c>
      <c r="E2" s="68">
        <v>6</v>
      </c>
      <c r="F2" s="69">
        <v>8</v>
      </c>
      <c r="G2" s="69">
        <v>16</v>
      </c>
      <c r="H2" s="69">
        <v>12</v>
      </c>
      <c r="I2" s="69">
        <v>15</v>
      </c>
      <c r="J2" s="69">
        <v>7</v>
      </c>
      <c r="K2" s="69">
        <v>10</v>
      </c>
      <c r="L2" s="70">
        <v>14</v>
      </c>
      <c r="M2" s="70">
        <v>4</v>
      </c>
      <c r="N2" s="70">
        <v>1</v>
      </c>
      <c r="O2" s="71">
        <v>13</v>
      </c>
      <c r="P2" s="72">
        <v>8</v>
      </c>
      <c r="Q2" s="70">
        <v>14</v>
      </c>
      <c r="R2" s="70">
        <v>18</v>
      </c>
      <c r="S2" s="70">
        <v>10</v>
      </c>
      <c r="T2" s="70">
        <v>16</v>
      </c>
      <c r="U2" s="70">
        <v>29</v>
      </c>
      <c r="V2" s="70">
        <v>20</v>
      </c>
      <c r="W2" s="70">
        <v>15</v>
      </c>
      <c r="X2" s="70" t="s">
        <v>101</v>
      </c>
      <c r="Y2" s="70">
        <v>6</v>
      </c>
      <c r="Z2" s="70"/>
      <c r="AA2" s="11">
        <f>SUM(E2:Z2)</f>
        <v>242</v>
      </c>
      <c r="AB2" s="5">
        <f>COUNT(E2:Z2)</f>
        <v>20</v>
      </c>
      <c r="AC2" s="12">
        <f>AA2/COUNT(E2:Z2)</f>
        <v>12.1</v>
      </c>
    </row>
    <row r="3" spans="1:29" ht="15" customHeight="1">
      <c r="A3" s="7" t="s">
        <v>76</v>
      </c>
      <c r="B3" s="37">
        <v>1975</v>
      </c>
      <c r="C3" s="37">
        <v>2.05</v>
      </c>
      <c r="D3" s="74">
        <v>5</v>
      </c>
      <c r="E3" s="68">
        <v>15</v>
      </c>
      <c r="F3" s="69">
        <v>14</v>
      </c>
      <c r="G3" s="69">
        <v>18</v>
      </c>
      <c r="H3" s="69">
        <v>22</v>
      </c>
      <c r="I3" s="69">
        <v>10</v>
      </c>
      <c r="J3" s="70">
        <v>11</v>
      </c>
      <c r="K3" s="69">
        <v>10</v>
      </c>
      <c r="L3" s="70">
        <v>22</v>
      </c>
      <c r="M3" s="70">
        <v>10</v>
      </c>
      <c r="N3" s="70">
        <v>6</v>
      </c>
      <c r="O3" s="71">
        <v>19</v>
      </c>
      <c r="P3" s="72">
        <v>10</v>
      </c>
      <c r="Q3" s="70">
        <v>17</v>
      </c>
      <c r="R3" s="70">
        <v>0</v>
      </c>
      <c r="S3" s="70" t="s">
        <v>101</v>
      </c>
      <c r="T3" s="70" t="s">
        <v>101</v>
      </c>
      <c r="U3" s="70" t="s">
        <v>101</v>
      </c>
      <c r="V3" s="70" t="s">
        <v>101</v>
      </c>
      <c r="W3" s="70">
        <v>2</v>
      </c>
      <c r="X3" s="70">
        <v>12</v>
      </c>
      <c r="Y3" s="70">
        <v>7</v>
      </c>
      <c r="Z3" s="70"/>
      <c r="AA3" s="11">
        <f>SUM(E3:Z3)</f>
        <v>205</v>
      </c>
      <c r="AB3" s="5">
        <f>COUNT(E3:Z3)</f>
        <v>17</v>
      </c>
      <c r="AC3" s="12">
        <f>AA3/COUNT(E3:Z3)</f>
        <v>12.058823529411764</v>
      </c>
    </row>
    <row r="4" spans="1:29" ht="15" customHeight="1">
      <c r="A4" s="7" t="s">
        <v>80</v>
      </c>
      <c r="B4" s="37">
        <v>1980</v>
      </c>
      <c r="C4" s="61">
        <v>2</v>
      </c>
      <c r="D4" s="74" t="s">
        <v>12</v>
      </c>
      <c r="E4" s="68">
        <v>13</v>
      </c>
      <c r="F4" s="69">
        <v>9</v>
      </c>
      <c r="G4" s="69">
        <v>0</v>
      </c>
      <c r="H4" s="69">
        <v>11</v>
      </c>
      <c r="I4" s="69">
        <v>5</v>
      </c>
      <c r="J4" s="69">
        <v>11</v>
      </c>
      <c r="K4" s="69">
        <v>13</v>
      </c>
      <c r="L4" s="70">
        <v>10</v>
      </c>
      <c r="M4" s="70">
        <v>6</v>
      </c>
      <c r="N4" s="70">
        <v>4</v>
      </c>
      <c r="O4" s="71">
        <v>14</v>
      </c>
      <c r="P4" s="72">
        <v>9</v>
      </c>
      <c r="Q4" s="70">
        <v>2</v>
      </c>
      <c r="R4" s="70">
        <v>9</v>
      </c>
      <c r="S4" s="70">
        <v>20</v>
      </c>
      <c r="T4" s="70">
        <v>14</v>
      </c>
      <c r="U4" s="70">
        <v>18</v>
      </c>
      <c r="V4" s="70">
        <v>7</v>
      </c>
      <c r="W4" s="70">
        <v>7</v>
      </c>
      <c r="X4" s="70">
        <v>22</v>
      </c>
      <c r="Y4" s="70">
        <v>15</v>
      </c>
      <c r="Z4" s="70"/>
      <c r="AA4" s="11">
        <f>SUM(E4:Z4)</f>
        <v>219</v>
      </c>
      <c r="AB4" s="5">
        <f>COUNT(E4:Z4)</f>
        <v>21</v>
      </c>
      <c r="AC4" s="12">
        <f>AA4/COUNT(E4:Z4)</f>
        <v>10.428571428571429</v>
      </c>
    </row>
    <row r="5" spans="1:29" ht="15" customHeight="1">
      <c r="A5" s="7" t="s">
        <v>75</v>
      </c>
      <c r="B5" s="37">
        <v>1982</v>
      </c>
      <c r="C5" s="37">
        <v>1.79</v>
      </c>
      <c r="D5" s="74" t="s">
        <v>54</v>
      </c>
      <c r="E5" s="68">
        <v>3</v>
      </c>
      <c r="F5" s="69">
        <v>8</v>
      </c>
      <c r="G5" s="69">
        <v>30</v>
      </c>
      <c r="H5" s="69">
        <v>14</v>
      </c>
      <c r="I5" s="69">
        <v>8</v>
      </c>
      <c r="J5" s="69">
        <v>8</v>
      </c>
      <c r="K5" s="69">
        <v>5</v>
      </c>
      <c r="L5" s="70">
        <v>6</v>
      </c>
      <c r="M5" s="70">
        <v>25</v>
      </c>
      <c r="N5" s="70">
        <v>12</v>
      </c>
      <c r="O5" s="71">
        <v>6</v>
      </c>
      <c r="P5" s="72">
        <v>6</v>
      </c>
      <c r="Q5" s="70">
        <v>2</v>
      </c>
      <c r="R5" s="70">
        <v>9</v>
      </c>
      <c r="S5" s="70">
        <v>14</v>
      </c>
      <c r="T5" s="70">
        <v>5</v>
      </c>
      <c r="U5" s="70">
        <v>6</v>
      </c>
      <c r="V5" s="70">
        <v>11</v>
      </c>
      <c r="W5" s="70">
        <v>4</v>
      </c>
      <c r="X5" s="70">
        <v>19</v>
      </c>
      <c r="Y5" s="70">
        <v>6</v>
      </c>
      <c r="Z5" s="70"/>
      <c r="AA5" s="11">
        <f>SUM(E5:Z5)</f>
        <v>207</v>
      </c>
      <c r="AB5" s="5">
        <f>COUNT(E5:Z5)</f>
        <v>21</v>
      </c>
      <c r="AC5" s="12">
        <f>AA5/COUNT(E5:Z5)</f>
        <v>9.857142857142858</v>
      </c>
    </row>
    <row r="6" spans="1:29" ht="15" customHeight="1">
      <c r="A6" s="7" t="s">
        <v>74</v>
      </c>
      <c r="B6" s="37">
        <v>1983</v>
      </c>
      <c r="C6" s="37">
        <v>1.83</v>
      </c>
      <c r="D6" s="74">
        <v>1</v>
      </c>
      <c r="E6" s="68">
        <v>4</v>
      </c>
      <c r="F6" s="69">
        <v>3</v>
      </c>
      <c r="G6" s="70">
        <v>12</v>
      </c>
      <c r="H6" s="69">
        <v>4</v>
      </c>
      <c r="I6" s="69">
        <v>7</v>
      </c>
      <c r="J6" s="69">
        <v>1</v>
      </c>
      <c r="K6" s="69">
        <v>14</v>
      </c>
      <c r="L6" s="70">
        <v>12</v>
      </c>
      <c r="M6" s="70">
        <v>21</v>
      </c>
      <c r="N6" s="70">
        <v>2</v>
      </c>
      <c r="O6" s="71">
        <v>6</v>
      </c>
      <c r="P6" s="72">
        <v>3</v>
      </c>
      <c r="Q6" s="70">
        <v>5</v>
      </c>
      <c r="R6" s="70">
        <v>11</v>
      </c>
      <c r="S6" s="70">
        <v>5</v>
      </c>
      <c r="T6" s="70">
        <v>20</v>
      </c>
      <c r="U6" s="70">
        <v>9</v>
      </c>
      <c r="V6" s="70">
        <v>3</v>
      </c>
      <c r="W6" s="70">
        <v>10</v>
      </c>
      <c r="X6" s="70">
        <v>6</v>
      </c>
      <c r="Y6" s="70">
        <v>16</v>
      </c>
      <c r="Z6" s="70"/>
      <c r="AA6" s="11">
        <f>SUM(E6:Z6)</f>
        <v>174</v>
      </c>
      <c r="AB6" s="5">
        <f>COUNT(E6:Z6)</f>
        <v>21</v>
      </c>
      <c r="AC6" s="12">
        <f>AA6/COUNT(E6:Z6)</f>
        <v>8.285714285714286</v>
      </c>
    </row>
    <row r="7" spans="1:29" ht="15" customHeight="1">
      <c r="A7" s="7" t="s">
        <v>77</v>
      </c>
      <c r="B7" s="37">
        <v>1980</v>
      </c>
      <c r="C7" s="61">
        <v>1.88</v>
      </c>
      <c r="D7" s="74">
        <v>3</v>
      </c>
      <c r="E7" s="68">
        <v>16</v>
      </c>
      <c r="F7" s="69">
        <v>8</v>
      </c>
      <c r="G7" s="69">
        <v>4</v>
      </c>
      <c r="H7" s="69">
        <v>12</v>
      </c>
      <c r="I7" s="69">
        <v>10</v>
      </c>
      <c r="J7" s="69">
        <v>19</v>
      </c>
      <c r="K7" s="69">
        <v>6</v>
      </c>
      <c r="L7" s="70" t="s">
        <v>101</v>
      </c>
      <c r="M7" s="70" t="s">
        <v>101</v>
      </c>
      <c r="N7" s="70">
        <v>1</v>
      </c>
      <c r="O7" s="71">
        <v>8</v>
      </c>
      <c r="P7" s="72">
        <v>7</v>
      </c>
      <c r="Q7" s="70">
        <v>4</v>
      </c>
      <c r="R7" s="70">
        <v>6</v>
      </c>
      <c r="S7" s="70">
        <v>6</v>
      </c>
      <c r="T7" s="70">
        <v>5</v>
      </c>
      <c r="U7" s="70">
        <v>11</v>
      </c>
      <c r="V7" s="70">
        <v>4</v>
      </c>
      <c r="W7" s="70">
        <v>6</v>
      </c>
      <c r="X7" s="70">
        <v>13</v>
      </c>
      <c r="Y7" s="70">
        <v>0</v>
      </c>
      <c r="Z7" s="70"/>
      <c r="AA7" s="11">
        <f>SUM(E7:Z7)</f>
        <v>146</v>
      </c>
      <c r="AB7" s="5">
        <f>COUNT(E7:Z7)</f>
        <v>19</v>
      </c>
      <c r="AC7" s="12">
        <f>AA7/COUNT(E7:Z7)</f>
        <v>7.684210526315789</v>
      </c>
    </row>
    <row r="8" spans="1:29" ht="15" customHeight="1">
      <c r="A8" s="7" t="s">
        <v>78</v>
      </c>
      <c r="B8" s="37">
        <v>1978</v>
      </c>
      <c r="C8" s="61">
        <v>1.88</v>
      </c>
      <c r="D8" s="74">
        <v>3</v>
      </c>
      <c r="E8" s="68">
        <v>2</v>
      </c>
      <c r="F8" s="69">
        <v>2</v>
      </c>
      <c r="G8" s="69">
        <v>0</v>
      </c>
      <c r="H8" s="69">
        <v>3</v>
      </c>
      <c r="I8" s="69">
        <v>21</v>
      </c>
      <c r="J8" s="69">
        <v>6</v>
      </c>
      <c r="K8" s="69">
        <v>4</v>
      </c>
      <c r="L8" s="70">
        <v>4</v>
      </c>
      <c r="M8" s="70">
        <v>11</v>
      </c>
      <c r="N8" s="70">
        <v>21</v>
      </c>
      <c r="O8" s="71">
        <v>3</v>
      </c>
      <c r="P8" s="72">
        <v>4</v>
      </c>
      <c r="Q8" s="70">
        <v>5</v>
      </c>
      <c r="R8" s="70">
        <v>16</v>
      </c>
      <c r="S8" s="70">
        <v>10</v>
      </c>
      <c r="T8" s="70">
        <v>2</v>
      </c>
      <c r="U8" s="70">
        <v>6</v>
      </c>
      <c r="V8" s="70">
        <v>9</v>
      </c>
      <c r="W8" s="70">
        <v>8</v>
      </c>
      <c r="X8" s="70">
        <v>0</v>
      </c>
      <c r="Y8" s="70">
        <v>19</v>
      </c>
      <c r="Z8" s="70"/>
      <c r="AA8" s="11">
        <f>SUM(E8:Z8)</f>
        <v>156</v>
      </c>
      <c r="AB8" s="5">
        <f>COUNT(E8:Z8)</f>
        <v>21</v>
      </c>
      <c r="AC8" s="12">
        <f>AA8/COUNT(E8:Z8)</f>
        <v>7.428571428571429</v>
      </c>
    </row>
    <row r="9" spans="1:29" ht="15" customHeight="1">
      <c r="A9" s="7" t="s">
        <v>79</v>
      </c>
      <c r="B9" s="37">
        <v>1981</v>
      </c>
      <c r="C9" s="37">
        <v>2.03</v>
      </c>
      <c r="D9" s="74">
        <v>5</v>
      </c>
      <c r="E9" s="68">
        <v>4</v>
      </c>
      <c r="F9" s="69">
        <v>11</v>
      </c>
      <c r="G9" s="69">
        <v>2</v>
      </c>
      <c r="H9" s="69">
        <v>3</v>
      </c>
      <c r="I9" s="69" t="s">
        <v>101</v>
      </c>
      <c r="J9" s="69" t="s">
        <v>101</v>
      </c>
      <c r="K9" s="69" t="s">
        <v>101</v>
      </c>
      <c r="L9" s="70" t="s">
        <v>101</v>
      </c>
      <c r="M9" s="70">
        <v>2</v>
      </c>
      <c r="N9" s="70">
        <v>11</v>
      </c>
      <c r="O9" s="71">
        <v>4</v>
      </c>
      <c r="P9" s="72">
        <v>4</v>
      </c>
      <c r="Q9" s="70">
        <v>7</v>
      </c>
      <c r="R9" s="70">
        <v>1</v>
      </c>
      <c r="S9" s="70">
        <v>6</v>
      </c>
      <c r="T9" s="70">
        <v>5</v>
      </c>
      <c r="U9" s="70">
        <v>4</v>
      </c>
      <c r="V9" s="70">
        <v>11</v>
      </c>
      <c r="W9" s="70">
        <v>2</v>
      </c>
      <c r="X9" s="70">
        <v>1</v>
      </c>
      <c r="Y9" s="70" t="s">
        <v>101</v>
      </c>
      <c r="Z9" s="70"/>
      <c r="AA9" s="11">
        <f>SUM(E9:Z9)</f>
        <v>78</v>
      </c>
      <c r="AB9" s="5">
        <f>COUNT(E9:Z9)</f>
        <v>16</v>
      </c>
      <c r="AC9" s="12">
        <f>AA9/COUNT(E9:Z9)</f>
        <v>4.875</v>
      </c>
    </row>
    <row r="10" spans="1:29" ht="15" customHeight="1">
      <c r="A10" s="7" t="s">
        <v>82</v>
      </c>
      <c r="B10" s="37">
        <v>1986</v>
      </c>
      <c r="C10" s="37">
        <v>1.76</v>
      </c>
      <c r="D10" s="74">
        <v>1</v>
      </c>
      <c r="E10" s="68">
        <v>12</v>
      </c>
      <c r="F10" s="69">
        <v>0</v>
      </c>
      <c r="G10" s="69">
        <v>0</v>
      </c>
      <c r="H10" s="69">
        <v>4</v>
      </c>
      <c r="I10" s="69" t="s">
        <v>101</v>
      </c>
      <c r="J10" s="69">
        <v>0</v>
      </c>
      <c r="K10" s="69">
        <v>2</v>
      </c>
      <c r="L10" s="70">
        <v>0</v>
      </c>
      <c r="M10" s="70">
        <v>6</v>
      </c>
      <c r="N10" s="70">
        <v>4</v>
      </c>
      <c r="O10" s="75" t="s">
        <v>101</v>
      </c>
      <c r="P10" s="72">
        <v>5</v>
      </c>
      <c r="Q10" s="70">
        <v>0</v>
      </c>
      <c r="R10" s="70">
        <v>14</v>
      </c>
      <c r="S10" s="70" t="s">
        <v>221</v>
      </c>
      <c r="T10" s="70">
        <v>0</v>
      </c>
      <c r="U10" s="70">
        <v>3</v>
      </c>
      <c r="V10" s="70">
        <v>0</v>
      </c>
      <c r="W10" s="70">
        <v>12</v>
      </c>
      <c r="X10" s="70">
        <v>0</v>
      </c>
      <c r="Y10" s="70">
        <v>0</v>
      </c>
      <c r="Z10" s="70"/>
      <c r="AA10" s="11">
        <f>SUM(E10:Z10)</f>
        <v>62</v>
      </c>
      <c r="AB10" s="5">
        <f>COUNT(E10:Z10)</f>
        <v>18</v>
      </c>
      <c r="AC10" s="12">
        <f>AA10/COUNT(E10:Z10)</f>
        <v>3.4444444444444446</v>
      </c>
    </row>
    <row r="11" spans="1:29" ht="15" customHeight="1">
      <c r="A11" s="7" t="s">
        <v>83</v>
      </c>
      <c r="B11" s="37">
        <v>1973</v>
      </c>
      <c r="C11" s="61">
        <v>1.9</v>
      </c>
      <c r="D11" s="74">
        <v>3</v>
      </c>
      <c r="E11" s="68"/>
      <c r="F11" s="69"/>
      <c r="G11" s="69"/>
      <c r="H11" s="69"/>
      <c r="I11" s="69">
        <v>2</v>
      </c>
      <c r="J11" s="69">
        <v>0</v>
      </c>
      <c r="K11" s="69">
        <v>3</v>
      </c>
      <c r="L11" s="70"/>
      <c r="M11" s="70">
        <v>2</v>
      </c>
      <c r="N11" s="70"/>
      <c r="O11" s="75"/>
      <c r="P11" s="72"/>
      <c r="Q11" s="70"/>
      <c r="R11" s="70"/>
      <c r="S11" s="70">
        <v>0</v>
      </c>
      <c r="T11" s="70">
        <v>0</v>
      </c>
      <c r="U11" s="70">
        <v>0</v>
      </c>
      <c r="V11" s="70">
        <v>2</v>
      </c>
      <c r="W11" s="70"/>
      <c r="X11" s="70">
        <v>8</v>
      </c>
      <c r="Y11" s="70">
        <v>7</v>
      </c>
      <c r="Z11" s="70"/>
      <c r="AA11" s="11">
        <f>SUM(E11:Z11)</f>
        <v>24</v>
      </c>
      <c r="AB11" s="5">
        <f>COUNT(E11:Z11)</f>
        <v>10</v>
      </c>
      <c r="AC11" s="12">
        <f>AA11/COUNT(E11:Z11)</f>
        <v>2.4</v>
      </c>
    </row>
    <row r="12" spans="1:29" ht="15" customHeight="1">
      <c r="A12" s="7" t="s">
        <v>81</v>
      </c>
      <c r="B12" s="37">
        <v>1985</v>
      </c>
      <c r="C12" s="37">
        <v>1.92</v>
      </c>
      <c r="D12" s="74">
        <v>4</v>
      </c>
      <c r="E12" s="68">
        <v>0</v>
      </c>
      <c r="F12" s="69">
        <v>0</v>
      </c>
      <c r="G12" s="69">
        <v>0</v>
      </c>
      <c r="H12" s="69">
        <v>2</v>
      </c>
      <c r="I12" s="69">
        <v>5</v>
      </c>
      <c r="J12" s="69">
        <v>0</v>
      </c>
      <c r="K12" s="69">
        <v>4</v>
      </c>
      <c r="L12" s="70">
        <v>0</v>
      </c>
      <c r="M12" s="70">
        <v>0</v>
      </c>
      <c r="N12" s="75">
        <v>2</v>
      </c>
      <c r="O12" s="76">
        <v>0</v>
      </c>
      <c r="P12" s="75">
        <v>2</v>
      </c>
      <c r="Q12" s="70">
        <v>2</v>
      </c>
      <c r="R12" s="70">
        <v>8</v>
      </c>
      <c r="S12" s="70">
        <v>2</v>
      </c>
      <c r="T12" s="70">
        <v>2</v>
      </c>
      <c r="U12" s="70">
        <v>2</v>
      </c>
      <c r="V12" s="70">
        <v>2</v>
      </c>
      <c r="W12" s="70">
        <v>2</v>
      </c>
      <c r="X12" s="70">
        <v>4</v>
      </c>
      <c r="Y12" s="70">
        <v>2</v>
      </c>
      <c r="Z12" s="71"/>
      <c r="AA12" s="11">
        <f>SUM(E12:Z12)</f>
        <v>41</v>
      </c>
      <c r="AB12" s="5">
        <f>COUNT(E12:Z12)</f>
        <v>21</v>
      </c>
      <c r="AC12" s="12">
        <f>AA12/COUNT(E12:Z12)</f>
        <v>1.9523809523809523</v>
      </c>
    </row>
    <row r="13" spans="1:29" ht="15" customHeight="1">
      <c r="A13" s="7" t="s">
        <v>222</v>
      </c>
      <c r="B13" s="37">
        <v>1987</v>
      </c>
      <c r="C13" s="37">
        <v>1.83</v>
      </c>
      <c r="D13" s="74">
        <v>3</v>
      </c>
      <c r="E13" s="68"/>
      <c r="F13" s="69"/>
      <c r="G13" s="69"/>
      <c r="H13" s="69"/>
      <c r="I13" s="69"/>
      <c r="J13" s="69"/>
      <c r="K13" s="69"/>
      <c r="L13" s="70"/>
      <c r="M13" s="70"/>
      <c r="N13" s="75"/>
      <c r="O13" s="76">
        <v>0</v>
      </c>
      <c r="P13" s="75"/>
      <c r="Q13" s="70"/>
      <c r="R13" s="70"/>
      <c r="S13" s="70"/>
      <c r="T13" s="70"/>
      <c r="U13" s="70"/>
      <c r="V13" s="70"/>
      <c r="W13" s="70"/>
      <c r="X13" s="70"/>
      <c r="Y13" s="70"/>
      <c r="Z13" s="71"/>
      <c r="AA13" s="11">
        <f>SUM(E13:Z13)</f>
        <v>0</v>
      </c>
      <c r="AB13" s="5">
        <f>COUNT(E13:Z13)</f>
        <v>1</v>
      </c>
      <c r="AC13" s="12">
        <f>AA13/COUNT(E13:Z13)</f>
        <v>0</v>
      </c>
    </row>
    <row r="14" spans="1:29" ht="15" customHeight="1">
      <c r="A14" s="77" t="s">
        <v>6</v>
      </c>
      <c r="B14" s="38">
        <f>2005-(SUM(B2:B12)/COUNT(B2:B12))</f>
        <v>24.90909090909099</v>
      </c>
      <c r="C14" s="39">
        <f>SUM(C2:C12)/COUNT(C2:C12)</f>
        <v>1.8945454545454543</v>
      </c>
      <c r="D14" s="37"/>
      <c r="E14" s="28">
        <f aca="true" t="shared" si="0" ref="E14:U14">SUM(E2:E13)</f>
        <v>75</v>
      </c>
      <c r="F14" s="28">
        <f t="shared" si="0"/>
        <v>63</v>
      </c>
      <c r="G14" s="28">
        <f t="shared" si="0"/>
        <v>82</v>
      </c>
      <c r="H14" s="28">
        <f t="shared" si="0"/>
        <v>87</v>
      </c>
      <c r="I14" s="28">
        <f t="shared" si="0"/>
        <v>83</v>
      </c>
      <c r="J14" s="28">
        <f t="shared" si="0"/>
        <v>63</v>
      </c>
      <c r="K14" s="28">
        <f t="shared" si="0"/>
        <v>71</v>
      </c>
      <c r="L14" s="28">
        <f t="shared" si="0"/>
        <v>68</v>
      </c>
      <c r="M14" s="28">
        <f t="shared" si="0"/>
        <v>87</v>
      </c>
      <c r="N14" s="28">
        <f t="shared" si="0"/>
        <v>64</v>
      </c>
      <c r="O14" s="78">
        <f t="shared" si="0"/>
        <v>73</v>
      </c>
      <c r="P14" s="79">
        <f t="shared" si="0"/>
        <v>58</v>
      </c>
      <c r="Q14" s="28">
        <f t="shared" si="0"/>
        <v>58</v>
      </c>
      <c r="R14" s="28">
        <f t="shared" si="0"/>
        <v>92</v>
      </c>
      <c r="S14" s="28">
        <f t="shared" si="0"/>
        <v>73</v>
      </c>
      <c r="T14" s="28">
        <f t="shared" si="0"/>
        <v>69</v>
      </c>
      <c r="U14" s="28">
        <f t="shared" si="0"/>
        <v>88</v>
      </c>
      <c r="V14" s="28">
        <f>SUM(V2:V13)</f>
        <v>69</v>
      </c>
      <c r="W14" s="28">
        <f>SUM(W2:W13)</f>
        <v>68</v>
      </c>
      <c r="X14" s="28">
        <f>SUM(X2:X13)</f>
        <v>85</v>
      </c>
      <c r="Y14" s="28">
        <f>SUM(Y2:Y13)</f>
        <v>78</v>
      </c>
      <c r="Z14" s="78"/>
      <c r="AA14" s="15">
        <f>SUM(E14:Z14)</f>
        <v>1554</v>
      </c>
      <c r="AB14" s="40"/>
      <c r="AC14" s="16">
        <f>AA14/COUNT(E14:Z14)</f>
        <v>74</v>
      </c>
    </row>
    <row r="15" spans="1:29" ht="12.75">
      <c r="A15" s="41" t="s">
        <v>7</v>
      </c>
      <c r="B15" s="42"/>
      <c r="C15" s="42"/>
      <c r="D15" s="42"/>
      <c r="E15" s="80">
        <v>73</v>
      </c>
      <c r="F15" s="80">
        <v>71</v>
      </c>
      <c r="G15" s="80">
        <v>74</v>
      </c>
      <c r="H15" s="80">
        <v>80</v>
      </c>
      <c r="I15" s="80">
        <v>49</v>
      </c>
      <c r="J15" s="80">
        <v>69</v>
      </c>
      <c r="K15" s="80">
        <v>62</v>
      </c>
      <c r="L15" s="80">
        <v>78</v>
      </c>
      <c r="M15" s="80">
        <v>69</v>
      </c>
      <c r="N15" s="80">
        <v>89</v>
      </c>
      <c r="O15" s="81">
        <v>94</v>
      </c>
      <c r="P15" s="82">
        <v>83</v>
      </c>
      <c r="Q15" s="80">
        <v>72</v>
      </c>
      <c r="R15" s="80">
        <v>74</v>
      </c>
      <c r="S15" s="80">
        <v>75</v>
      </c>
      <c r="T15" s="80">
        <v>73</v>
      </c>
      <c r="U15" s="80">
        <v>84</v>
      </c>
      <c r="V15" s="80">
        <v>64</v>
      </c>
      <c r="W15" s="80">
        <v>82</v>
      </c>
      <c r="X15" s="80">
        <v>107</v>
      </c>
      <c r="Y15" s="80">
        <v>70</v>
      </c>
      <c r="Z15" s="80"/>
      <c r="AA15" s="15">
        <f>SUM(E15:Z15)</f>
        <v>1592</v>
      </c>
      <c r="AB15" s="40"/>
      <c r="AC15" s="16">
        <f>AA15/COUNT(E15:Z15)</f>
        <v>75.80952380952381</v>
      </c>
    </row>
    <row r="16" spans="1:29" ht="12.75">
      <c r="A16" s="41" t="s">
        <v>8</v>
      </c>
      <c r="B16" s="42"/>
      <c r="C16" s="42"/>
      <c r="D16" s="42"/>
      <c r="E16" s="18">
        <f aca="true" t="shared" si="1" ref="E16:N16">E14-E15</f>
        <v>2</v>
      </c>
      <c r="F16" s="18">
        <f t="shared" si="1"/>
        <v>-8</v>
      </c>
      <c r="G16" s="18">
        <f t="shared" si="1"/>
        <v>8</v>
      </c>
      <c r="H16" s="18">
        <f t="shared" si="1"/>
        <v>7</v>
      </c>
      <c r="I16" s="18">
        <f t="shared" si="1"/>
        <v>34</v>
      </c>
      <c r="J16" s="18">
        <f t="shared" si="1"/>
        <v>-6</v>
      </c>
      <c r="K16" s="18">
        <f t="shared" si="1"/>
        <v>9</v>
      </c>
      <c r="L16" s="18">
        <f t="shared" si="1"/>
        <v>-10</v>
      </c>
      <c r="M16" s="18">
        <f t="shared" si="1"/>
        <v>18</v>
      </c>
      <c r="N16" s="18">
        <f t="shared" si="1"/>
        <v>-25</v>
      </c>
      <c r="O16" s="103">
        <f aca="true" t="shared" si="2" ref="O16:Y16">O14-O15</f>
        <v>-21</v>
      </c>
      <c r="P16" s="54">
        <f t="shared" si="2"/>
        <v>-25</v>
      </c>
      <c r="Q16" s="18">
        <f t="shared" si="2"/>
        <v>-14</v>
      </c>
      <c r="R16" s="18">
        <f t="shared" si="2"/>
        <v>18</v>
      </c>
      <c r="S16" s="18">
        <f t="shared" si="2"/>
        <v>-2</v>
      </c>
      <c r="T16" s="18">
        <f t="shared" si="2"/>
        <v>-4</v>
      </c>
      <c r="U16" s="18">
        <f t="shared" si="2"/>
        <v>4</v>
      </c>
      <c r="V16" s="18">
        <f t="shared" si="2"/>
        <v>5</v>
      </c>
      <c r="W16" s="18">
        <f t="shared" si="2"/>
        <v>-14</v>
      </c>
      <c r="X16" s="18">
        <f t="shared" si="2"/>
        <v>-22</v>
      </c>
      <c r="Y16" s="18">
        <f t="shared" si="2"/>
        <v>8</v>
      </c>
      <c r="Z16" s="18"/>
      <c r="AA16" s="32">
        <f>SUM(E16:Z16)</f>
        <v>-38</v>
      </c>
      <c r="AB16" s="5"/>
      <c r="AC16" s="33">
        <f>AA16/COUNT(E16:Z16)</f>
        <v>-1.8095238095238095</v>
      </c>
    </row>
    <row r="17" ht="12.75">
      <c r="A17" t="s">
        <v>84</v>
      </c>
    </row>
  </sheetData>
  <conditionalFormatting sqref="E16:Z16">
    <cfRule type="cellIs" priority="1" dxfId="0" operator="between" stopIfTrue="1">
      <formula>0</formula>
      <formula>100</formula>
    </cfRule>
    <cfRule type="cellIs" priority="2" dxfId="1" operator="between" stopIfTrue="1">
      <formula>0</formula>
      <formula>-100</formula>
    </cfRule>
  </conditionalFormatting>
  <conditionalFormatting sqref="AA16:AC16">
    <cfRule type="cellIs" priority="3" dxfId="0" operator="between" stopIfTrue="1">
      <formula>0</formula>
      <formula>1000</formula>
    </cfRule>
    <cfRule type="cellIs" priority="4" dxfId="1" operator="between" stopIfTrue="1">
      <formula>0</formula>
      <formula>-1000</formula>
    </cfRule>
  </conditionalFormatting>
  <printOptions/>
  <pageMargins left="0.31496062992125984" right="0.2362204724409449" top="0.6692913385826772" bottom="0.984251968503937" header="0.5118110236220472" footer="0.5118110236220472"/>
  <pageSetup fitToHeight="1" fitToWidth="1" horizontalDpi="600" verticalDpi="600" orientation="landscape" paperSize="9" scale="86" r:id="rId2"/>
  <headerFooter alignWithMargins="0">
    <oddHeader>&amp;C&amp;A</oddHeader>
  </headerFooter>
  <ignoredErrors>
    <ignoredError sqref="B14:C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 Duchampt</dc:creator>
  <cp:keywords/>
  <dc:description/>
  <cp:lastModifiedBy>DUCHAMPT Patrice</cp:lastModifiedBy>
  <cp:lastPrinted>2005-09-19T05:52:50Z</cp:lastPrinted>
  <dcterms:created xsi:type="dcterms:W3CDTF">2000-10-13T16:08:05Z</dcterms:created>
  <dcterms:modified xsi:type="dcterms:W3CDTF">2006-04-10T15:27:32Z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-201397069</vt:i4>
  </property>
  <property fmtid="{D5CDD505-2E9C-101B-9397-08002B2CF9AE}" pid="3" name="_EmailSubject">
    <vt:lpwstr/>
  </property>
  <property fmtid="{D5CDD505-2E9C-101B-9397-08002B2CF9AE}" pid="4" name="_AuthorEmail">
    <vt:lpwstr>Patrice.DUCHAMPT@eaurmc.fr</vt:lpwstr>
  </property>
  <property fmtid="{D5CDD505-2E9C-101B-9397-08002B2CF9AE}" pid="5" name="_AuthorEmailDisplayName">
    <vt:lpwstr>DUCHAMPT Patrice</vt:lpwstr>
  </property>
  <property fmtid="{D5CDD505-2E9C-101B-9397-08002B2CF9AE}" pid="6" name="_PreviousAdHocReviewCycleID">
    <vt:i4>1999736516</vt:i4>
  </property>
  <property fmtid="{D5CDD505-2E9C-101B-9397-08002B2CF9AE}" pid="7" name="_ReviewingToolsShownOnce">
    <vt:lpwstr/>
  </property>
</Properties>
</file>