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5360" windowHeight="8790" activeTab="0"/>
  </bookViews>
  <sheets>
    <sheet name="Billom" sheetId="1" r:id="rId1"/>
    <sheet name="Charnay" sheetId="2" r:id="rId2"/>
    <sheet name="Curgy" sheetId="3" r:id="rId3"/>
    <sheet name="Issoire" sheetId="4" r:id="rId4"/>
    <sheet name="Lagnieu" sheetId="5" r:id="rId5"/>
    <sheet name="Montbrison" sheetId="6" r:id="rId6"/>
    <sheet name="Montferrand" sheetId="7" r:id="rId7"/>
    <sheet name="Pt-de-Chéruy" sheetId="8" r:id="rId8"/>
    <sheet name="Quincié" sheetId="9" r:id="rId9"/>
    <sheet name="Sorbiers" sheetId="10" r:id="rId10"/>
    <sheet name="Tarare" sheetId="11" r:id="rId11"/>
    <sheet name="Vic-le-Comte" sheetId="12" r:id="rId12"/>
    <sheet name="Taille-âge" sheetId="13" r:id="rId13"/>
  </sheets>
  <definedNames>
    <definedName name="aa" hidden="1">"C:\Patrice\Basket\Dagonio\Suivi points\Nationale 3\NM3B\St-Martin-d'Hères.htm"</definedName>
    <definedName name="Bron" hidden="1">"29/09/00"</definedName>
    <definedName name="Furiani" localSheetId="0" hidden="1">{"'Caluire'!$A$1:$AB$17"}</definedName>
    <definedName name="Furiani" localSheetId="1" hidden="1">{"'Caluire'!$A$1:$AB$17"}</definedName>
    <definedName name="Furiani" localSheetId="2" hidden="1">{"'Caluire'!$A$1:$AB$17"}</definedName>
    <definedName name="Furiani" localSheetId="4" hidden="1">{"'Caluire'!$A$1:$AB$17"}</definedName>
    <definedName name="Furiani" localSheetId="5" hidden="1">{"'Caluire'!$A$1:$AB$17"}</definedName>
    <definedName name="Furiani" localSheetId="7" hidden="1">{"'Caluire'!$A$1:$AB$17"}</definedName>
    <definedName name="Furiani" localSheetId="8" hidden="1">{"'Caluire'!$A$1:$AB$17"}</definedName>
    <definedName name="Furiani" localSheetId="9" hidden="1">{"'Caluire'!$A$1:$AB$17"}</definedName>
    <definedName name="Furiani" localSheetId="12" hidden="1">{"'Caluire'!$A$1:$AB$17"}</definedName>
    <definedName name="Furiani" localSheetId="10" hidden="1">{"'Caluire'!$A$1:$AB$17"}</definedName>
    <definedName name="Furiani" localSheetId="11" hidden="1">{"'Caluire'!$A$1:$AB$17"}</definedName>
    <definedName name="Furiani" hidden="1">{"'Caluire'!$A$1:$AB$17"}</definedName>
    <definedName name="grfdfwdb" hidden="1">"C:\Patrice\Basket\Dagonio\Suivi points\Griès.htm"</definedName>
    <definedName name="HTML_CodePage" hidden="1">1252</definedName>
    <definedName name="HTML_Control" localSheetId="0" hidden="1">{"'Quinci?'!$A$1:$AB$14"}</definedName>
    <definedName name="HTML_Control" localSheetId="1" hidden="1">{"'Quinci?'!$A$1:$AB$14"}</definedName>
    <definedName name="HTML_Control" localSheetId="2" hidden="1">{"'Quinci?'!$A$1:$AB$14"}</definedName>
    <definedName name="HTML_Control" localSheetId="3" hidden="1">{"'Issoire'!$A$1:$AB$12"}</definedName>
    <definedName name="HTML_Control" localSheetId="4" hidden="1">{"'Quinci?'!$A$1:$AB$14"}</definedName>
    <definedName name="HTML_Control" localSheetId="5" hidden="1">{"'St-Martin-d'H?res'!$A$1:$AC$15"}</definedName>
    <definedName name="HTML_Control" localSheetId="6" hidden="1">{"'St-Martin-d'H?res'!$A$1:$AC$15"}</definedName>
    <definedName name="HTML_Control" localSheetId="7" hidden="1">{"'Quinci?'!$A$1:$AB$14"}</definedName>
    <definedName name="HTML_Control" localSheetId="8" hidden="1">{"'Quinci?'!$A$1:$AB$14"}</definedName>
    <definedName name="HTML_Control" localSheetId="9" hidden="1">{"'Quinci?'!$A$1:$AB$14"}</definedName>
    <definedName name="HTML_Control" localSheetId="12" hidden="1">{"'St-Martin-d'H?res'!$A$1:$AC$15"}</definedName>
    <definedName name="HTML_Control" localSheetId="10" hidden="1">{"'Quinci?'!$A$1:$AB$14"}</definedName>
    <definedName name="HTML_Control" localSheetId="11" hidden="1">{"'Quinci?'!$A$1:$AB$14"}</definedName>
    <definedName name="HTML_Control" hidden="1">{"'St-Martin-d'H?res'!$A$1:$AC$15"}</definedName>
    <definedName name="HTML_Description" hidden="1">""</definedName>
    <definedName name="HTML_Email" hidden="1">""</definedName>
    <definedName name="HTML_Header" localSheetId="0" hidden="1">"Points des équipes NM3K, Quincié-Beaujolais"</definedName>
    <definedName name="HTML_Header" localSheetId="1" hidden="1">"Points des équipes NM3K, Quincié-Beaujolais"</definedName>
    <definedName name="HTML_Header" localSheetId="2" hidden="1">"Points des équipes NM3K, Quincié-Beaujolais"</definedName>
    <definedName name="HTML_Header" localSheetId="3" hidden="1">"Points des équipes NM3L, Issoire"</definedName>
    <definedName name="HTML_Header" localSheetId="4" hidden="1">"Points des équipes NM3K, Quincié-Beaujolais"</definedName>
    <definedName name="HTML_Header" localSheetId="7" hidden="1">"Points des équipes NM3K, Quincié-Beaujolais"</definedName>
    <definedName name="HTML_Header" localSheetId="8" hidden="1">"Points des équipes NM3K, Quincié-Beaujolais"</definedName>
    <definedName name="HTML_Header" localSheetId="9" hidden="1">"Points des équipes NM3K, Quincié-Beaujolais"</definedName>
    <definedName name="HTML_Header" localSheetId="10" hidden="1">"Points des équipes NM3K, Quincié-Beaujolais"</definedName>
    <definedName name="HTML_Header" localSheetId="11" hidden="1">"Points des équipes NM3K, Quincié-Beaujolais"</definedName>
    <definedName name="HTML_Header" hidden="1">"Points des équipes NM3B, St-Martin-d'Hères"</definedName>
    <definedName name="HTML_LastUpdate" localSheetId="0" hidden="1">"15/10/00"</definedName>
    <definedName name="HTML_LastUpdate" localSheetId="1" hidden="1">"15/10/00"</definedName>
    <definedName name="HTML_LastUpdate" localSheetId="2" hidden="1">"15/10/00"</definedName>
    <definedName name="HTML_LastUpdate" localSheetId="4" hidden="1">"15/10/00"</definedName>
    <definedName name="HTML_LastUpdate" localSheetId="7" hidden="1">"15/10/00"</definedName>
    <definedName name="HTML_LastUpdate" localSheetId="8" hidden="1">"15/10/00"</definedName>
    <definedName name="HTML_LastUpdate" localSheetId="9" hidden="1">"15/10/00"</definedName>
    <definedName name="HTML_LastUpdate" localSheetId="10" hidden="1">"15/10/00"</definedName>
    <definedName name="HTML_LastUpdate" localSheetId="11" hidden="1">"15/10/00"</definedName>
    <definedName name="HTML_LastUpdate" hidden="1">"24/10/00"</definedName>
    <definedName name="HTML_LineAfter" hidden="1">TRUE</definedName>
    <definedName name="HTML_LineBefore" hidden="1">TRUE</definedName>
    <definedName name="HTML_Name" hidden="1">"Patrice Duchampt"</definedName>
    <definedName name="HTML_OBDlg2" hidden="1">TRUE</definedName>
    <definedName name="HTML_OBDlg4" hidden="1">TRUE</definedName>
    <definedName name="HTML_OS" hidden="1">0</definedName>
    <definedName name="HTML_PathFile" localSheetId="0" hidden="1">"C:\Patrice\Basket\Dagonio\Suivi points\NM3K\Quincié.htm"</definedName>
    <definedName name="HTML_PathFile" localSheetId="1" hidden="1">"C:\Patrice\Basket\Dagonio\Suivi points\NM3K\Quincié.htm"</definedName>
    <definedName name="HTML_PathFile" localSheetId="2" hidden="1">"C:\Patrice\Basket\Dagonio\Suivi points\NM3K\Quincié.htm"</definedName>
    <definedName name="HTML_PathFile" localSheetId="3" hidden="1">"C:\Patrice\Basket\Dagonio\Suivi points\Nationale 3\Nm3L\Issoire.htm"</definedName>
    <definedName name="HTML_PathFile" localSheetId="4" hidden="1">"C:\Patrice\Basket\Dagonio\Suivi points\NM3K\Quincié.htm"</definedName>
    <definedName name="HTML_PathFile" localSheetId="7" hidden="1">"C:\Patrice\Basket\Dagonio\Suivi points\NM3K\Quincié.htm"</definedName>
    <definedName name="HTML_PathFile" localSheetId="8" hidden="1">"C:\Patrice\Basket\Dagonio\Suivi points\NM3K\Quincié.htm"</definedName>
    <definedName name="HTML_PathFile" localSheetId="9" hidden="1">"C:\Patrice\Basket\Dagonio\Suivi points\NM3K\Quincié.htm"</definedName>
    <definedName name="HTML_PathFile" localSheetId="10" hidden="1">"C:\Patrice\Basket\Dagonio\Suivi points\NM3K\Quincié.htm"</definedName>
    <definedName name="HTML_PathFile" localSheetId="11" hidden="1">"C:\Patrice\Basket\Dagonio\Suivi points\NM3K\Quincié.htm"</definedName>
    <definedName name="HTML_PathFile" hidden="1">"C:\Patrice\Basket\Dagonio\Suivi points\Nationale 3\NM3B\St-Martin-d'Hères.htm"</definedName>
    <definedName name="HTML_Title" localSheetId="0" hidden="1">""</definedName>
    <definedName name="HTML_Title" localSheetId="1" hidden="1">""</definedName>
    <definedName name="HTML_Title" localSheetId="2" hidden="1">""</definedName>
    <definedName name="HTML_Title" localSheetId="3" hidden="1">"Points des équipes NM3L, Issoire"</definedName>
    <definedName name="HTML_Title" localSheetId="4" hidden="1">""</definedName>
    <definedName name="HTML_Title" localSheetId="7" hidden="1">""</definedName>
    <definedName name="HTML_Title" localSheetId="8" hidden="1">""</definedName>
    <definedName name="HTML_Title" localSheetId="9" hidden="1">""</definedName>
    <definedName name="HTML_Title" localSheetId="10" hidden="1">""</definedName>
    <definedName name="HTML_Title" localSheetId="11" hidden="1">""</definedName>
    <definedName name="HTML_Title" hidden="1">"Points des équipes NM3B, St-Martin-d'Hères"</definedName>
  </definedNames>
  <calcPr fullCalcOnLoad="1"/>
</workbook>
</file>

<file path=xl/sharedStrings.xml><?xml version="1.0" encoding="utf-8"?>
<sst xmlns="http://schemas.openxmlformats.org/spreadsheetml/2006/main" count="732" uniqueCount="237">
  <si>
    <t xml:space="preserve">      Matches                      Joueurs</t>
  </si>
  <si>
    <t>Age</t>
  </si>
  <si>
    <t>Taille</t>
  </si>
  <si>
    <t>Poste</t>
  </si>
  <si>
    <t>TOTAL</t>
  </si>
  <si>
    <t>Moyenne</t>
  </si>
  <si>
    <t>Total</t>
  </si>
  <si>
    <t>Adversaire</t>
  </si>
  <si>
    <t>Différence</t>
  </si>
  <si>
    <t xml:space="preserve">       Matches                      Joueurs</t>
  </si>
  <si>
    <t>MJ</t>
  </si>
  <si>
    <t>1</t>
  </si>
  <si>
    <t>3-4</t>
  </si>
  <si>
    <t>Lhoste Romain 10</t>
  </si>
  <si>
    <t>Eric Mathieu 4</t>
  </si>
  <si>
    <t>Pitaud Anthony 5</t>
  </si>
  <si>
    <t>Pomel Mickaël 6</t>
  </si>
  <si>
    <t>Lefebvre Bruno 7</t>
  </si>
  <si>
    <t>Basset Romain 8</t>
  </si>
  <si>
    <t>Lefebvre Eric 9</t>
  </si>
  <si>
    <t>Imberdis Olivier 11</t>
  </si>
  <si>
    <t>Salvis Sébastien 12</t>
  </si>
  <si>
    <t>Chocot Nicolas 8</t>
  </si>
  <si>
    <t>Mercier Franck 5</t>
  </si>
  <si>
    <t>Gay Virgile 15</t>
  </si>
  <si>
    <t>Faure Laurent 11</t>
  </si>
  <si>
    <t>Grenier Matthias 6</t>
  </si>
  <si>
    <t>Labrandine Benjamin 9</t>
  </si>
  <si>
    <t>Monteil Mickaël</t>
  </si>
  <si>
    <t xml:space="preserve">     Matches                      Joueurs</t>
  </si>
  <si>
    <t>4</t>
  </si>
  <si>
    <t>De Saint-Jean Gary</t>
  </si>
  <si>
    <t>Try Fabien</t>
  </si>
  <si>
    <t>Degoutes Jérémie</t>
  </si>
  <si>
    <t>Lacroix Sébastien</t>
  </si>
  <si>
    <t>Tricaud Pierre</t>
  </si>
  <si>
    <t>Porte Jean-Marie</t>
  </si>
  <si>
    <t>Combe Aurélien</t>
  </si>
  <si>
    <t>Quincié</t>
  </si>
  <si>
    <t>Tarare</t>
  </si>
  <si>
    <t>Issoire</t>
  </si>
  <si>
    <t>Montferrand</t>
  </si>
  <si>
    <t>4-5</t>
  </si>
  <si>
    <t>Bonin Xavier</t>
  </si>
  <si>
    <t>3</t>
  </si>
  <si>
    <t>5</t>
  </si>
  <si>
    <t>5. DURAND Arnaud</t>
  </si>
  <si>
    <t>7. OUATTARA Daoud</t>
  </si>
  <si>
    <t>6. PRUDON Romain</t>
  </si>
  <si>
    <t>8. VAUDELIN Cédric</t>
  </si>
  <si>
    <t>9. GRILLOT Christophe</t>
  </si>
  <si>
    <t>10. LUCAS Kevin</t>
  </si>
  <si>
    <t>11. EYMIN Olivier</t>
  </si>
  <si>
    <t>12. FOURNIER Rudy</t>
  </si>
  <si>
    <t>13. MONTAGNON Steeve</t>
  </si>
  <si>
    <t>14. ROZIER Anthony</t>
  </si>
  <si>
    <t>15. KHARRAT Bel Hassan</t>
  </si>
  <si>
    <t>Arrivées : Eymin (Carcassonne), Montagnon (Tullins), Ouattara, Prudon, Lucas, Rozier</t>
  </si>
  <si>
    <t>Curgy</t>
  </si>
  <si>
    <t>Bérard Geoffrey</t>
  </si>
  <si>
    <t>Porcheron Alexandre</t>
  </si>
  <si>
    <t>Joncoux Nicolas</t>
  </si>
  <si>
    <t>Rousset Thomas</t>
  </si>
  <si>
    <t>Gachon Laurent</t>
  </si>
  <si>
    <t>Chassagne Sylvain</t>
  </si>
  <si>
    <t>Calliet Florian</t>
  </si>
  <si>
    <t>Aujogues Elie</t>
  </si>
  <si>
    <t>Merlin Eric</t>
  </si>
  <si>
    <t>Agatensi Thomas</t>
  </si>
  <si>
    <t xml:space="preserve">Arrivées : </t>
  </si>
  <si>
    <t>4. GANOZZI Sébastien</t>
  </si>
  <si>
    <t>1-2</t>
  </si>
  <si>
    <t>5. BAATOUT Naïm</t>
  </si>
  <si>
    <t>2-3</t>
  </si>
  <si>
    <t>6. SORDET Sébastien</t>
  </si>
  <si>
    <t>2</t>
  </si>
  <si>
    <t>7. ZAPATA Olivier</t>
  </si>
  <si>
    <t>8. FALL Chérif</t>
  </si>
  <si>
    <t>10. BROS Gérald</t>
  </si>
  <si>
    <t>13. BONNETON Sébastien</t>
  </si>
  <si>
    <t>14. LESPARRE Sébastien</t>
  </si>
  <si>
    <t>Lagnieu</t>
  </si>
  <si>
    <t>15. LAWSON HELLU Boevi-Aho</t>
  </si>
  <si>
    <t>9. CISSE Mamadou Lamine</t>
  </si>
  <si>
    <t>Delaforge Loïc</t>
  </si>
  <si>
    <t>Tixeront Mathieu</t>
  </si>
  <si>
    <t>Arrivées : Tixeront (Chamalières, N3) et Delaforge (Cadets ASM)</t>
  </si>
  <si>
    <t>Moroze Vladimir</t>
  </si>
  <si>
    <t>Chabrière Jérôme</t>
  </si>
  <si>
    <t>Longin Eric</t>
  </si>
  <si>
    <t>Arrivées : Moroze (ex Beaumarchais), Longin (Stade Laurentin, N2), Chabrière (Pt-de-Chéruy, N3), Vignon (Espoirs Chorale)</t>
  </si>
  <si>
    <t>Vignon Jérémie</t>
  </si>
  <si>
    <t>11. MABARI Gobin Thierry</t>
  </si>
  <si>
    <t>Montbrison</t>
  </si>
  <si>
    <t>Pt-de-Chéruy</t>
  </si>
  <si>
    <t>Billom</t>
  </si>
  <si>
    <t>Vic-le-Comte</t>
  </si>
  <si>
    <t>Charnay</t>
  </si>
  <si>
    <t>Sorbiers</t>
  </si>
  <si>
    <t>Rougerie Baptiste 14</t>
  </si>
  <si>
    <t>Lignier Adrien</t>
  </si>
  <si>
    <t>Ville Jean-Pierre 9.</t>
  </si>
  <si>
    <t>Décline Nicolas 10.</t>
  </si>
  <si>
    <t>Malor Hugues 13.</t>
  </si>
  <si>
    <t>Elisa Mickaël 12.</t>
  </si>
  <si>
    <t>L'Harmet Florian 8.</t>
  </si>
  <si>
    <t>Seux Steve 11.</t>
  </si>
  <si>
    <t>Peyron Pierre-Antoine 7.</t>
  </si>
  <si>
    <t>Bufferne Maxence 6.</t>
  </si>
  <si>
    <t>Beaudoux Quentin 4.</t>
  </si>
  <si>
    <t>Meyer Nicolas 5.</t>
  </si>
  <si>
    <t>Arrivées : Ville et Décline</t>
  </si>
  <si>
    <t>Moureton Julien 4.</t>
  </si>
  <si>
    <t>Barthomeuf Grégory 5.</t>
  </si>
  <si>
    <t>Deprez Frédéric 6.</t>
  </si>
  <si>
    <t>Gomes Alexandre 7.</t>
  </si>
  <si>
    <t>Muratore Maxime 8.</t>
  </si>
  <si>
    <t>Bouanane Maaty 9.</t>
  </si>
  <si>
    <t>Jovanovic Zoran 10.</t>
  </si>
  <si>
    <t>Dufour Romain 11.</t>
  </si>
  <si>
    <t>Badaroux Frédéric 12.</t>
  </si>
  <si>
    <t>Ehahoun Laurent 13.</t>
  </si>
  <si>
    <t>Bahi Hamid 14.</t>
  </si>
  <si>
    <t>Diatta Adam 15.</t>
  </si>
  <si>
    <t>Arrivées : Barthomeuf (AS Roanne, N3), Muratore (Chamalières, N3), Bahi (ex AS Montferrand, non muté)</t>
  </si>
  <si>
    <t>4. Abdou DIEYE PAPA</t>
  </si>
  <si>
    <t>5. Etienne MAZIN</t>
  </si>
  <si>
    <t>6. Adil BELAMHAWAL</t>
  </si>
  <si>
    <t>Arrivées : Belamhawal; Keller (Cadets France AS Montferrand)</t>
  </si>
  <si>
    <t>7. Jérôme SAUGERE</t>
  </si>
  <si>
    <t>8. Yannick SAUGERE</t>
  </si>
  <si>
    <t>9. Raphaël ROUDAIRE</t>
  </si>
  <si>
    <t>10. Guillaume VIZADE</t>
  </si>
  <si>
    <t>11. Christophe GAUTHIER</t>
  </si>
  <si>
    <t>12. Florent KELLER</t>
  </si>
  <si>
    <t>13. Assane KANE</t>
  </si>
  <si>
    <t>14. Julien BOULON</t>
  </si>
  <si>
    <t>15. Maxime PROUVOST</t>
  </si>
  <si>
    <t>Pereire Nicolas</t>
  </si>
  <si>
    <t>6. Denis DUFOURNEL</t>
  </si>
  <si>
    <t>7. Gauthier CASSE</t>
  </si>
  <si>
    <t>8. John THIBOUT</t>
  </si>
  <si>
    <t>9. Robin CARTERON</t>
  </si>
  <si>
    <t>10. Jérôme ROUSSON</t>
  </si>
  <si>
    <t>11. Hocine LASRI</t>
  </si>
  <si>
    <t>12. Laurent CIZERON</t>
  </si>
  <si>
    <t>13. Yohan MARTINET</t>
  </si>
  <si>
    <t>14. Pierre-Guillaume CASSE</t>
  </si>
  <si>
    <t>15. Sébastien PAWLIKOWSKI</t>
  </si>
  <si>
    <t>Polizzi Yohann</t>
  </si>
  <si>
    <t>Nassoy Aurélien</t>
  </si>
  <si>
    <t>Seve Loïc</t>
  </si>
  <si>
    <t>Lamberet Grégory</t>
  </si>
  <si>
    <t>Bajard Alban</t>
  </si>
  <si>
    <t>Nicolas Johann</t>
  </si>
  <si>
    <t>Chebance Nicolas</t>
  </si>
  <si>
    <t>Gaudriot Cédric</t>
  </si>
  <si>
    <t>Droux Arnaud</t>
  </si>
  <si>
    <t>Lafarge Julien</t>
  </si>
  <si>
    <t>Jambon Guénaël</t>
  </si>
  <si>
    <t>Guiochon Laurent</t>
  </si>
  <si>
    <t>Arrivées : Chebance (Lagnieu N2) et Droux (Montceau, Prénational)</t>
  </si>
  <si>
    <t>contre Lagnieu</t>
  </si>
  <si>
    <t>à Tarare</t>
  </si>
  <si>
    <t>contre Montbrison</t>
  </si>
  <si>
    <t>à Vic</t>
  </si>
  <si>
    <t>à Sorbiers</t>
  </si>
  <si>
    <t>Bls</t>
  </si>
  <si>
    <t>à Quincié</t>
  </si>
  <si>
    <t>à Pt-de-Chéruy</t>
  </si>
  <si>
    <t>contre Quincié</t>
  </si>
  <si>
    <t>à Billom</t>
  </si>
  <si>
    <t>contre Sorbiers</t>
  </si>
  <si>
    <t>à Charnay</t>
  </si>
  <si>
    <t>contre Tarare</t>
  </si>
  <si>
    <t>contre Issoire</t>
  </si>
  <si>
    <t>contre Vic</t>
  </si>
  <si>
    <t>à Issoire</t>
  </si>
  <si>
    <t>contre Curgy</t>
  </si>
  <si>
    <t>à Lagnieu</t>
  </si>
  <si>
    <t>à ALEM</t>
  </si>
  <si>
    <t>contre Billom</t>
  </si>
  <si>
    <t>contre Charnay</t>
  </si>
  <si>
    <t>Abs</t>
  </si>
  <si>
    <t>contre Pt-de-Chéruy (ap)</t>
  </si>
  <si>
    <t>contre ALEM (ap)</t>
  </si>
  <si>
    <t>à Montbrison (ap)</t>
  </si>
  <si>
    <t>à Curgy (ap)</t>
  </si>
  <si>
    <t>Doumaye Abel 8.</t>
  </si>
  <si>
    <t>Ribotta Olivier 10.</t>
  </si>
  <si>
    <t>Jacques Etienne 7.</t>
  </si>
  <si>
    <t>D'Amico Damien 15.</t>
  </si>
  <si>
    <t>Cartailhac Laurent 4.</t>
  </si>
  <si>
    <t>Poulain Nicolas 13.</t>
  </si>
  <si>
    <t>Perdrix Grégory 11.</t>
  </si>
  <si>
    <t>Meunier Laurent 12.</t>
  </si>
  <si>
    <t>Crozat Christophe 6.</t>
  </si>
  <si>
    <t>Unterfinger Vivien 14.</t>
  </si>
  <si>
    <t>Croisy Nicolas 9.</t>
  </si>
  <si>
    <t>Arrivées : Bérard (Aubenas N3); Calliet (Vénissieux-Parilly, RM1)</t>
  </si>
  <si>
    <t>à Montbrison</t>
  </si>
  <si>
    <t>contre Pt-de-Chéruy</t>
  </si>
  <si>
    <t>à Curgy</t>
  </si>
  <si>
    <t>Fatih Amine</t>
  </si>
  <si>
    <t>Maurice Anthony</t>
  </si>
  <si>
    <t>contre ALEM</t>
  </si>
  <si>
    <t>contreBillom</t>
  </si>
  <si>
    <t>Camara Mickaël</t>
  </si>
  <si>
    <t>Paris Jérôme</t>
  </si>
  <si>
    <t>JOURDAN Jimmy</t>
  </si>
  <si>
    <t>LEGAL-CATTENOZ Franck</t>
  </si>
  <si>
    <t>El Afghani Hakim</t>
  </si>
  <si>
    <t>à Charnay (ap)</t>
  </si>
  <si>
    <t>contre Curgy (ap)</t>
  </si>
  <si>
    <t>à Issoire (ap)</t>
  </si>
  <si>
    <t>Douay Jean-Philippe</t>
  </si>
  <si>
    <t>Onzième</t>
  </si>
  <si>
    <t>Matthieu GODILLOT</t>
  </si>
  <si>
    <t>Fundère Lionel 7</t>
  </si>
  <si>
    <t>contreLagnieu</t>
  </si>
  <si>
    <t>Rémi DENAVE</t>
  </si>
  <si>
    <t>Jordan MAGAT</t>
  </si>
  <si>
    <t>à Lagnieu (ap)</t>
  </si>
  <si>
    <t>Chanvillard</t>
  </si>
  <si>
    <t>NE</t>
  </si>
  <si>
    <t>à Tarare (ap)</t>
  </si>
  <si>
    <t>contre Quincié (ap)</t>
  </si>
  <si>
    <t>Laforest Julien</t>
  </si>
  <si>
    <t>contre Issoire (ap)</t>
  </si>
  <si>
    <t>Doladille</t>
  </si>
  <si>
    <t>Mathieu Jean-François</t>
  </si>
  <si>
    <t>Gomichon</t>
  </si>
  <si>
    <t>Foti</t>
  </si>
  <si>
    <t>Voght</t>
  </si>
  <si>
    <t>Susp</t>
  </si>
  <si>
    <t>ALBISON</t>
  </si>
  <si>
    <t>Perrot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</si>
</sst>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"/>
    <numFmt numFmtId="173" formatCode="0.0000"/>
    <numFmt numFmtId="174" formatCode="0.000"/>
    <numFmt numFmtId="175" formatCode="0.0%"/>
    <numFmt numFmtId="176" formatCode="0.0"/>
    <numFmt numFmtId="177" formatCode="0.000000"/>
    <numFmt numFmtId="178" formatCode="0.0000000"/>
    <numFmt numFmtId="179" formatCode="0.00000000"/>
    <numFmt numFmtId="180" formatCode="dd\-mm\-yyyy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10"/>
      <color indexed="17"/>
      <name val="Arial"/>
      <family val="2"/>
    </font>
    <font>
      <b/>
      <i/>
      <u val="single"/>
      <sz val="10"/>
      <color indexed="17"/>
      <name val="Arial"/>
      <family val="2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b/>
      <i/>
      <u val="single"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3.75"/>
      <name val="Arial"/>
      <family val="2"/>
    </font>
    <font>
      <sz val="15"/>
      <name val="Arial"/>
      <family val="0"/>
    </font>
    <font>
      <b/>
      <sz val="8.25"/>
      <name val="Arial"/>
      <family val="2"/>
    </font>
    <font>
      <sz val="12"/>
      <name val="Arial"/>
      <family val="0"/>
    </font>
    <font>
      <sz val="8.75"/>
      <name val="Arial"/>
      <family val="2"/>
    </font>
    <font>
      <b/>
      <u val="single"/>
      <sz val="14"/>
      <name val="Arial"/>
      <family val="2"/>
    </font>
    <font>
      <sz val="15.75"/>
      <name val="Arial"/>
      <family val="0"/>
    </font>
    <font>
      <sz val="8.25"/>
      <name val="Arial"/>
      <family val="2"/>
    </font>
    <font>
      <sz val="9"/>
      <name val="Arial"/>
      <family val="2"/>
    </font>
    <font>
      <sz val="7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Continuous" vertical="center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" fontId="8" fillId="2" borderId="1" xfId="0" applyNumberFormat="1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" fontId="13" fillId="2" borderId="1" xfId="0" applyNumberFormat="1" applyFont="1" applyFill="1" applyBorder="1" applyAlignment="1">
      <alignment horizontal="center" vertical="center"/>
    </xf>
    <xf numFmtId="2" fontId="13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174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74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1" fontId="7" fillId="0" borderId="5" xfId="0" applyNumberFormat="1" applyFont="1" applyBorder="1" applyAlignment="1">
      <alignment horizontal="center"/>
    </xf>
    <xf numFmtId="0" fontId="4" fillId="3" borderId="4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Continuous" vertical="center"/>
    </xf>
    <xf numFmtId="0" fontId="4" fillId="3" borderId="5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4" fillId="3" borderId="4" xfId="0" applyNumberFormat="1" applyFont="1" applyFill="1" applyBorder="1" applyAlignment="1">
      <alignment horizontal="center" vertical="center"/>
    </xf>
    <xf numFmtId="49" fontId="4" fillId="3" borderId="4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5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5" fillId="0" borderId="1" xfId="0" applyFont="1" applyBorder="1" applyAlignment="1">
      <alignment/>
    </xf>
    <xf numFmtId="0" fontId="1" fillId="0" borderId="0" xfId="0" applyFont="1" applyAlignment="1">
      <alignment/>
    </xf>
    <xf numFmtId="2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174" fontId="4" fillId="0" borderId="1" xfId="0" applyNumberFormat="1" applyFont="1" applyBorder="1" applyAlignment="1">
      <alignment/>
    </xf>
    <xf numFmtId="0" fontId="5" fillId="4" borderId="1" xfId="0" applyFont="1" applyFill="1" applyBorder="1" applyAlignment="1">
      <alignment/>
    </xf>
    <xf numFmtId="0" fontId="24" fillId="0" borderId="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0" fillId="5" borderId="5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25" fillId="0" borderId="6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2">
    <dxf>
      <font>
        <color rgb="FFFF0000"/>
      </font>
      <border/>
    </dxf>
    <dxf>
      <font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sng" baseline="0">
                <a:latin typeface="Arial"/>
                <a:ea typeface="Arial"/>
                <a:cs typeface="Arial"/>
              </a:rPr>
              <a:t>Moyenne d'âge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625"/>
          <c:w val="0.98125"/>
          <c:h val="0.8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'Taille-âge'!$B$1</c:f>
              <c:strCache>
                <c:ptCount val="1"/>
                <c:pt idx="0">
                  <c:v>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25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'Taille-âge'!$A$2:$A$13</c:f>
              <c:strCache/>
            </c:strRef>
          </c:cat>
          <c:val>
            <c:numRef>
              <c:f>'Taille-âge'!$B$2:$B$13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6053149"/>
        <c:axId val="11825158"/>
      </c:barChart>
      <c:catAx>
        <c:axId val="46053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825158"/>
        <c:crosses val="autoZero"/>
        <c:auto val="1"/>
        <c:lblOffset val="100"/>
        <c:noMultiLvlLbl val="0"/>
      </c:catAx>
      <c:valAx>
        <c:axId val="11825158"/>
        <c:scaling>
          <c:orientation val="minMax"/>
          <c:max val="30"/>
          <c:min val="2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46053149"/>
        <c:crossesAt val="1"/>
        <c:crossBetween val="between"/>
        <c:dispUnits/>
        <c:maj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sng" baseline="0">
                <a:latin typeface="Arial"/>
                <a:ea typeface="Arial"/>
                <a:cs typeface="Arial"/>
              </a:rPr>
              <a:t>Moyenne taille</a:t>
            </a:r>
          </a:p>
        </c:rich>
      </c:tx>
      <c:layout>
        <c:manualLayout>
          <c:xMode val="factor"/>
          <c:yMode val="factor"/>
          <c:x val="-0.024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104"/>
          <c:w val="0.95625"/>
          <c:h val="0.8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'Taille-âge'!$K$1</c:f>
              <c:strCache>
                <c:ptCount val="1"/>
                <c:pt idx="0">
                  <c:v>Taille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0" sourceLinked="0"/>
            <c:txPr>
              <a:bodyPr vert="horz" rot="0" anchor="ctr"/>
              <a:lstStyle/>
              <a:p>
                <a:pPr algn="ctr" rtl="1">
                  <a:defRPr lang="en-US" cap="none" sz="825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'Taille-âge'!$J$2:$J$13</c:f>
              <c:strCache/>
            </c:strRef>
          </c:cat>
          <c:val>
            <c:numRef>
              <c:f>'Taille-âge'!$K$2:$K$13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9317559"/>
        <c:axId val="18313712"/>
      </c:barChart>
      <c:catAx>
        <c:axId val="39317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8313712"/>
        <c:crosses val="autoZero"/>
        <c:auto val="1"/>
        <c:lblOffset val="100"/>
        <c:noMultiLvlLbl val="0"/>
      </c:catAx>
      <c:valAx>
        <c:axId val="18313712"/>
        <c:scaling>
          <c:orientation val="minMax"/>
          <c:max val="1.95"/>
          <c:min val="1.8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931755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1</xdr:col>
      <xdr:colOff>0</xdr:colOff>
      <xdr:row>0</xdr:row>
      <xdr:rowOff>542925</xdr:rowOff>
    </xdr:to>
    <xdr:sp>
      <xdr:nvSpPr>
        <xdr:cNvPr id="1" name="Line 1"/>
        <xdr:cNvSpPr>
          <a:spLocks/>
        </xdr:cNvSpPr>
      </xdr:nvSpPr>
      <xdr:spPr>
        <a:xfrm>
          <a:off x="38100" y="19050"/>
          <a:ext cx="116205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1</xdr:col>
      <xdr:colOff>0</xdr:colOff>
      <xdr:row>0</xdr:row>
      <xdr:rowOff>542925</xdr:rowOff>
    </xdr:to>
    <xdr:sp>
      <xdr:nvSpPr>
        <xdr:cNvPr id="1" name="Line 1"/>
        <xdr:cNvSpPr>
          <a:spLocks/>
        </xdr:cNvSpPr>
      </xdr:nvSpPr>
      <xdr:spPr>
        <a:xfrm>
          <a:off x="38100" y="19050"/>
          <a:ext cx="1400175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1</xdr:col>
      <xdr:colOff>0</xdr:colOff>
      <xdr:row>0</xdr:row>
      <xdr:rowOff>542925</xdr:rowOff>
    </xdr:to>
    <xdr:sp>
      <xdr:nvSpPr>
        <xdr:cNvPr id="1" name="Line 1"/>
        <xdr:cNvSpPr>
          <a:spLocks/>
        </xdr:cNvSpPr>
      </xdr:nvSpPr>
      <xdr:spPr>
        <a:xfrm>
          <a:off x="38100" y="19050"/>
          <a:ext cx="116205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1</xdr:col>
      <xdr:colOff>0</xdr:colOff>
      <xdr:row>0</xdr:row>
      <xdr:rowOff>542925</xdr:rowOff>
    </xdr:to>
    <xdr:sp>
      <xdr:nvSpPr>
        <xdr:cNvPr id="1" name="Line 1"/>
        <xdr:cNvSpPr>
          <a:spLocks/>
        </xdr:cNvSpPr>
      </xdr:nvSpPr>
      <xdr:spPr>
        <a:xfrm>
          <a:off x="38100" y="19050"/>
          <a:ext cx="120015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114300</xdr:rowOff>
    </xdr:from>
    <xdr:to>
      <xdr:col>7</xdr:col>
      <xdr:colOff>114300</xdr:colOff>
      <xdr:row>34</xdr:row>
      <xdr:rowOff>142875</xdr:rowOff>
    </xdr:to>
    <xdr:graphicFrame>
      <xdr:nvGraphicFramePr>
        <xdr:cNvPr id="1" name="Chart 1"/>
        <xdr:cNvGraphicFramePr/>
      </xdr:nvGraphicFramePr>
      <xdr:xfrm>
        <a:off x="0" y="2219325"/>
        <a:ext cx="460057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209550</xdr:colOff>
      <xdr:row>13</xdr:row>
      <xdr:rowOff>95250</xdr:rowOff>
    </xdr:from>
    <xdr:to>
      <xdr:col>14</xdr:col>
      <xdr:colOff>647700</xdr:colOff>
      <xdr:row>34</xdr:row>
      <xdr:rowOff>133350</xdr:rowOff>
    </xdr:to>
    <xdr:graphicFrame>
      <xdr:nvGraphicFramePr>
        <xdr:cNvPr id="2" name="Chart 2"/>
        <xdr:cNvGraphicFramePr/>
      </xdr:nvGraphicFramePr>
      <xdr:xfrm>
        <a:off x="4695825" y="2200275"/>
        <a:ext cx="4781550" cy="3438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1</xdr:col>
      <xdr:colOff>0</xdr:colOff>
      <xdr:row>0</xdr:row>
      <xdr:rowOff>542925</xdr:rowOff>
    </xdr:to>
    <xdr:sp>
      <xdr:nvSpPr>
        <xdr:cNvPr id="1" name="Line 1"/>
        <xdr:cNvSpPr>
          <a:spLocks/>
        </xdr:cNvSpPr>
      </xdr:nvSpPr>
      <xdr:spPr>
        <a:xfrm>
          <a:off x="38100" y="19050"/>
          <a:ext cx="116205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1</xdr:col>
      <xdr:colOff>0</xdr:colOff>
      <xdr:row>0</xdr:row>
      <xdr:rowOff>542925</xdr:rowOff>
    </xdr:to>
    <xdr:sp>
      <xdr:nvSpPr>
        <xdr:cNvPr id="1" name="Line 1"/>
        <xdr:cNvSpPr>
          <a:spLocks/>
        </xdr:cNvSpPr>
      </xdr:nvSpPr>
      <xdr:spPr>
        <a:xfrm>
          <a:off x="38100" y="19050"/>
          <a:ext cx="1323975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</xdr:col>
      <xdr:colOff>9525</xdr:colOff>
      <xdr:row>1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38100"/>
          <a:ext cx="1152525" cy="514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1</xdr:col>
      <xdr:colOff>0</xdr:colOff>
      <xdr:row>0</xdr:row>
      <xdr:rowOff>542925</xdr:rowOff>
    </xdr:to>
    <xdr:sp>
      <xdr:nvSpPr>
        <xdr:cNvPr id="1" name="Line 1"/>
        <xdr:cNvSpPr>
          <a:spLocks/>
        </xdr:cNvSpPr>
      </xdr:nvSpPr>
      <xdr:spPr>
        <a:xfrm>
          <a:off x="38100" y="19050"/>
          <a:ext cx="150495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1</xdr:col>
      <xdr:colOff>0</xdr:colOff>
      <xdr:row>1</xdr:row>
      <xdr:rowOff>19050</xdr:rowOff>
    </xdr:to>
    <xdr:sp>
      <xdr:nvSpPr>
        <xdr:cNvPr id="1" name="Line 1"/>
        <xdr:cNvSpPr>
          <a:spLocks/>
        </xdr:cNvSpPr>
      </xdr:nvSpPr>
      <xdr:spPr>
        <a:xfrm>
          <a:off x="38100" y="19050"/>
          <a:ext cx="11620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1</xdr:col>
      <xdr:colOff>0</xdr:colOff>
      <xdr:row>1</xdr:row>
      <xdr:rowOff>19050</xdr:rowOff>
    </xdr:to>
    <xdr:sp>
      <xdr:nvSpPr>
        <xdr:cNvPr id="1" name="Line 1"/>
        <xdr:cNvSpPr>
          <a:spLocks/>
        </xdr:cNvSpPr>
      </xdr:nvSpPr>
      <xdr:spPr>
        <a:xfrm>
          <a:off x="38100" y="19050"/>
          <a:ext cx="107632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1</xdr:col>
      <xdr:colOff>0</xdr:colOff>
      <xdr:row>0</xdr:row>
      <xdr:rowOff>542925</xdr:rowOff>
    </xdr:to>
    <xdr:sp>
      <xdr:nvSpPr>
        <xdr:cNvPr id="1" name="Line 1"/>
        <xdr:cNvSpPr>
          <a:spLocks/>
        </xdr:cNvSpPr>
      </xdr:nvSpPr>
      <xdr:spPr>
        <a:xfrm>
          <a:off x="38100" y="19050"/>
          <a:ext cx="116205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1</xdr:col>
      <xdr:colOff>0</xdr:colOff>
      <xdr:row>0</xdr:row>
      <xdr:rowOff>542925</xdr:rowOff>
    </xdr:to>
    <xdr:sp>
      <xdr:nvSpPr>
        <xdr:cNvPr id="1" name="Line 1"/>
        <xdr:cNvSpPr>
          <a:spLocks/>
        </xdr:cNvSpPr>
      </xdr:nvSpPr>
      <xdr:spPr>
        <a:xfrm>
          <a:off x="38100" y="19050"/>
          <a:ext cx="116205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1:AC18"/>
  <sheetViews>
    <sheetView tabSelected="1" workbookViewId="0" topLeftCell="A1">
      <pane xSplit="4" ySplit="1" topLeftCell="J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C1" sqref="AC1"/>
    </sheetView>
  </sheetViews>
  <sheetFormatPr defaultColWidth="11.421875" defaultRowHeight="12.75"/>
  <cols>
    <col min="1" max="1" width="18.00390625" style="0" bestFit="1" customWidth="1"/>
    <col min="2" max="2" width="4.8515625" style="0" bestFit="1" customWidth="1"/>
    <col min="3" max="3" width="5.57421875" style="0" bestFit="1" customWidth="1"/>
    <col min="4" max="4" width="4.8515625" style="0" bestFit="1" customWidth="1"/>
    <col min="5" max="5" width="5.140625" style="0" customWidth="1"/>
    <col min="6" max="6" width="4.140625" style="0" bestFit="1" customWidth="1"/>
    <col min="7" max="7" width="5.28125" style="0" customWidth="1"/>
    <col min="8" max="8" width="3.57421875" style="0" bestFit="1" customWidth="1"/>
    <col min="9" max="9" width="5.28125" style="0" customWidth="1"/>
    <col min="10" max="10" width="3.57421875" style="0" bestFit="1" customWidth="1"/>
    <col min="11" max="11" width="4.140625" style="0" customWidth="1"/>
    <col min="12" max="12" width="5.28125" style="0" customWidth="1"/>
    <col min="13" max="13" width="5.00390625" style="0" bestFit="1" customWidth="1"/>
    <col min="14" max="14" width="5.7109375" style="0" customWidth="1"/>
    <col min="15" max="15" width="5.140625" style="0" customWidth="1"/>
    <col min="16" max="16" width="4.8515625" style="0" customWidth="1"/>
    <col min="17" max="17" width="5.28125" style="0" customWidth="1"/>
    <col min="18" max="19" width="5.140625" style="0" customWidth="1"/>
    <col min="20" max="20" width="5.28125" style="0" customWidth="1"/>
    <col min="21" max="21" width="5.140625" style="0" customWidth="1"/>
    <col min="22" max="22" width="5.8515625" style="0" customWidth="1"/>
    <col min="23" max="23" width="4.28125" style="0" bestFit="1" customWidth="1"/>
    <col min="24" max="24" width="5.140625" style="0" customWidth="1"/>
    <col min="25" max="25" width="5.8515625" style="0" customWidth="1"/>
    <col min="26" max="26" width="4.57421875" style="0" bestFit="1" customWidth="1"/>
    <col min="27" max="27" width="6.28125" style="0" bestFit="1" customWidth="1"/>
    <col min="28" max="28" width="3.28125" style="0" bestFit="1" customWidth="1"/>
    <col min="29" max="29" width="7.8515625" style="0" bestFit="1" customWidth="1"/>
  </cols>
  <sheetData>
    <row r="1" spans="1:29" ht="44.25" customHeight="1">
      <c r="A1" s="1" t="s">
        <v>29</v>
      </c>
      <c r="B1" s="1" t="s">
        <v>1</v>
      </c>
      <c r="C1" s="1" t="s">
        <v>2</v>
      </c>
      <c r="D1" s="59" t="s">
        <v>3</v>
      </c>
      <c r="E1" s="60" t="s">
        <v>162</v>
      </c>
      <c r="F1" s="55" t="s">
        <v>163</v>
      </c>
      <c r="G1" s="55" t="s">
        <v>164</v>
      </c>
      <c r="H1" s="55" t="s">
        <v>165</v>
      </c>
      <c r="I1" s="55" t="s">
        <v>175</v>
      </c>
      <c r="J1" s="55" t="s">
        <v>202</v>
      </c>
      <c r="K1" s="55" t="s">
        <v>168</v>
      </c>
      <c r="L1" s="55" t="s">
        <v>182</v>
      </c>
      <c r="M1" s="55" t="s">
        <v>180</v>
      </c>
      <c r="N1" s="55" t="s">
        <v>201</v>
      </c>
      <c r="O1" s="61" t="s">
        <v>172</v>
      </c>
      <c r="P1" s="60" t="s">
        <v>179</v>
      </c>
      <c r="Q1" s="55" t="s">
        <v>174</v>
      </c>
      <c r="R1" s="55" t="s">
        <v>200</v>
      </c>
      <c r="S1" s="55" t="s">
        <v>176</v>
      </c>
      <c r="T1" s="55" t="s">
        <v>177</v>
      </c>
      <c r="U1" s="55" t="s">
        <v>178</v>
      </c>
      <c r="V1" s="55" t="s">
        <v>170</v>
      </c>
      <c r="W1" s="55" t="s">
        <v>173</v>
      </c>
      <c r="X1" s="55" t="s">
        <v>205</v>
      </c>
      <c r="Y1" s="55" t="s">
        <v>169</v>
      </c>
      <c r="Z1" s="55" t="s">
        <v>166</v>
      </c>
      <c r="AA1" s="5" t="s">
        <v>4</v>
      </c>
      <c r="AB1" s="5" t="s">
        <v>10</v>
      </c>
      <c r="AC1" s="6" t="s">
        <v>5</v>
      </c>
    </row>
    <row r="2" spans="1:29" ht="15" customHeight="1">
      <c r="A2" s="7" t="s">
        <v>123</v>
      </c>
      <c r="B2" s="34">
        <v>1981</v>
      </c>
      <c r="C2" s="34">
        <v>1.94</v>
      </c>
      <c r="D2" s="69"/>
      <c r="E2" s="63">
        <v>43</v>
      </c>
      <c r="F2" s="64">
        <v>18</v>
      </c>
      <c r="G2" s="64"/>
      <c r="H2" s="64">
        <v>17</v>
      </c>
      <c r="I2" s="64">
        <v>23</v>
      </c>
      <c r="J2" s="64">
        <v>12</v>
      </c>
      <c r="K2" s="64">
        <v>13</v>
      </c>
      <c r="L2" s="65">
        <v>22</v>
      </c>
      <c r="M2" s="65">
        <v>18</v>
      </c>
      <c r="N2" s="65">
        <v>17</v>
      </c>
      <c r="O2" s="66"/>
      <c r="P2" s="67">
        <v>6</v>
      </c>
      <c r="Q2" s="65">
        <v>9</v>
      </c>
      <c r="R2" s="65"/>
      <c r="S2" s="65"/>
      <c r="T2" s="65">
        <v>15</v>
      </c>
      <c r="U2" s="65">
        <v>17</v>
      </c>
      <c r="V2" s="65">
        <v>17</v>
      </c>
      <c r="W2" s="65">
        <v>5</v>
      </c>
      <c r="X2" s="65">
        <v>24</v>
      </c>
      <c r="Y2" s="65">
        <v>18</v>
      </c>
      <c r="Z2" s="65"/>
      <c r="AA2" s="11">
        <f aca="true" t="shared" si="0" ref="AA2:AA17">SUM(E2:Z2)</f>
        <v>294</v>
      </c>
      <c r="AB2" s="5">
        <f aca="true" t="shared" si="1" ref="AB2:AB14">COUNT(E2:Z2)</f>
        <v>17</v>
      </c>
      <c r="AC2" s="12">
        <f aca="true" t="shared" si="2" ref="AC2:AC17">AA2/COUNT(E2:Z2)</f>
        <v>17.294117647058822</v>
      </c>
    </row>
    <row r="3" spans="1:29" ht="15" customHeight="1">
      <c r="A3" s="7" t="s">
        <v>116</v>
      </c>
      <c r="B3" s="34">
        <v>1986</v>
      </c>
      <c r="C3" s="34">
        <v>1.93</v>
      </c>
      <c r="D3" s="69"/>
      <c r="E3" s="63">
        <v>10</v>
      </c>
      <c r="F3" s="64">
        <v>9</v>
      </c>
      <c r="G3" s="65"/>
      <c r="H3" s="64">
        <v>18</v>
      </c>
      <c r="I3" s="64">
        <v>21</v>
      </c>
      <c r="J3" s="64">
        <v>8</v>
      </c>
      <c r="K3" s="64">
        <v>19</v>
      </c>
      <c r="L3" s="65">
        <v>14</v>
      </c>
      <c r="M3" s="65">
        <v>25</v>
      </c>
      <c r="N3" s="65">
        <v>15</v>
      </c>
      <c r="O3" s="66"/>
      <c r="P3" s="67">
        <v>22</v>
      </c>
      <c r="Q3" s="65">
        <v>24</v>
      </c>
      <c r="R3" s="65"/>
      <c r="S3" s="65"/>
      <c r="T3" s="65">
        <v>16</v>
      </c>
      <c r="U3" s="65">
        <v>30</v>
      </c>
      <c r="V3" s="65">
        <v>25</v>
      </c>
      <c r="W3" s="65">
        <v>18</v>
      </c>
      <c r="X3" s="65">
        <v>9</v>
      </c>
      <c r="Y3" s="65">
        <v>8</v>
      </c>
      <c r="Z3" s="65"/>
      <c r="AA3" s="11">
        <f t="shared" si="0"/>
        <v>291</v>
      </c>
      <c r="AB3" s="5">
        <f t="shared" si="1"/>
        <v>17</v>
      </c>
      <c r="AC3" s="12">
        <f t="shared" si="2"/>
        <v>17.11764705882353</v>
      </c>
    </row>
    <row r="4" spans="1:29" ht="15" customHeight="1">
      <c r="A4" s="7" t="s">
        <v>113</v>
      </c>
      <c r="B4" s="34">
        <v>1983</v>
      </c>
      <c r="C4" s="56">
        <v>1.9</v>
      </c>
      <c r="D4" s="69"/>
      <c r="E4" s="63">
        <v>3</v>
      </c>
      <c r="F4" s="64">
        <v>8</v>
      </c>
      <c r="G4" s="64"/>
      <c r="H4" s="64">
        <v>4</v>
      </c>
      <c r="I4" s="64">
        <v>6</v>
      </c>
      <c r="J4" s="65">
        <v>12</v>
      </c>
      <c r="K4" s="64">
        <v>6</v>
      </c>
      <c r="L4" s="65">
        <v>8</v>
      </c>
      <c r="M4" s="65">
        <v>16</v>
      </c>
      <c r="N4" s="65">
        <v>8</v>
      </c>
      <c r="O4" s="66"/>
      <c r="P4" s="67">
        <v>14</v>
      </c>
      <c r="Q4" s="65">
        <v>6</v>
      </c>
      <c r="R4" s="65"/>
      <c r="S4" s="65"/>
      <c r="T4" s="65">
        <v>8</v>
      </c>
      <c r="U4" s="65">
        <v>14</v>
      </c>
      <c r="V4" s="65">
        <v>10</v>
      </c>
      <c r="W4" s="65">
        <v>9</v>
      </c>
      <c r="X4" s="65">
        <v>11</v>
      </c>
      <c r="Y4" s="65">
        <v>2</v>
      </c>
      <c r="Z4" s="65"/>
      <c r="AA4" s="11">
        <f t="shared" si="0"/>
        <v>145</v>
      </c>
      <c r="AB4" s="5">
        <f t="shared" si="1"/>
        <v>17</v>
      </c>
      <c r="AC4" s="12">
        <f t="shared" si="2"/>
        <v>8.529411764705882</v>
      </c>
    </row>
    <row r="5" spans="1:29" ht="15" customHeight="1">
      <c r="A5" s="7" t="s">
        <v>112</v>
      </c>
      <c r="B5" s="34">
        <v>1981</v>
      </c>
      <c r="C5" s="56">
        <v>1.7</v>
      </c>
      <c r="D5" s="69"/>
      <c r="E5" s="63">
        <v>2</v>
      </c>
      <c r="F5" s="64">
        <v>1</v>
      </c>
      <c r="G5" s="64"/>
      <c r="H5" s="64">
        <v>0</v>
      </c>
      <c r="I5" s="64"/>
      <c r="J5" s="64"/>
      <c r="K5" s="64">
        <v>10</v>
      </c>
      <c r="L5" s="65">
        <v>4</v>
      </c>
      <c r="M5" s="65">
        <v>1</v>
      </c>
      <c r="N5" s="65"/>
      <c r="O5" s="66"/>
      <c r="P5" s="67">
        <v>9</v>
      </c>
      <c r="Q5" s="65">
        <v>16</v>
      </c>
      <c r="R5" s="65"/>
      <c r="S5" s="65"/>
      <c r="T5" s="65">
        <v>9</v>
      </c>
      <c r="U5" s="65">
        <v>6</v>
      </c>
      <c r="V5" s="65">
        <v>16</v>
      </c>
      <c r="W5" s="65">
        <v>21</v>
      </c>
      <c r="X5" s="65">
        <v>12</v>
      </c>
      <c r="Y5" s="65">
        <v>2</v>
      </c>
      <c r="Z5" s="65"/>
      <c r="AA5" s="11">
        <f t="shared" si="0"/>
        <v>109</v>
      </c>
      <c r="AB5" s="5">
        <f t="shared" si="1"/>
        <v>14</v>
      </c>
      <c r="AC5" s="12">
        <f t="shared" si="2"/>
        <v>7.785714285714286</v>
      </c>
    </row>
    <row r="6" spans="1:29" ht="15" customHeight="1">
      <c r="A6" s="7" t="s">
        <v>118</v>
      </c>
      <c r="B6" s="34">
        <v>1975</v>
      </c>
      <c r="C6" s="56">
        <v>1.8</v>
      </c>
      <c r="D6" s="69"/>
      <c r="E6" s="63">
        <v>13</v>
      </c>
      <c r="F6" s="64">
        <v>0</v>
      </c>
      <c r="G6" s="64"/>
      <c r="H6" s="64">
        <v>15</v>
      </c>
      <c r="I6" s="64">
        <v>2</v>
      </c>
      <c r="J6" s="64">
        <v>11</v>
      </c>
      <c r="K6" s="64">
        <v>5</v>
      </c>
      <c r="L6" s="65"/>
      <c r="M6" s="65">
        <v>6</v>
      </c>
      <c r="N6" s="65">
        <v>8</v>
      </c>
      <c r="O6" s="66"/>
      <c r="P6" s="67">
        <v>5</v>
      </c>
      <c r="Q6" s="65">
        <v>8</v>
      </c>
      <c r="R6" s="65"/>
      <c r="S6" s="65"/>
      <c r="T6" s="65">
        <v>6</v>
      </c>
      <c r="U6" s="65">
        <v>6</v>
      </c>
      <c r="V6" s="65">
        <v>5</v>
      </c>
      <c r="W6" s="65">
        <v>5</v>
      </c>
      <c r="X6" s="65">
        <v>15</v>
      </c>
      <c r="Y6" s="65">
        <v>3</v>
      </c>
      <c r="Z6" s="65"/>
      <c r="AA6" s="11">
        <f t="shared" si="0"/>
        <v>113</v>
      </c>
      <c r="AB6" s="5">
        <f t="shared" si="1"/>
        <v>16</v>
      </c>
      <c r="AC6" s="12">
        <f t="shared" si="2"/>
        <v>7.0625</v>
      </c>
    </row>
    <row r="7" spans="1:29" ht="15" customHeight="1">
      <c r="A7" s="7" t="s">
        <v>120</v>
      </c>
      <c r="B7" s="34">
        <v>1985</v>
      </c>
      <c r="C7" s="34">
        <v>1.85</v>
      </c>
      <c r="D7" s="69"/>
      <c r="E7" s="63"/>
      <c r="F7" s="64"/>
      <c r="G7" s="64"/>
      <c r="H7" s="64"/>
      <c r="I7" s="64"/>
      <c r="J7" s="64"/>
      <c r="K7" s="64"/>
      <c r="L7" s="65"/>
      <c r="M7" s="65"/>
      <c r="N7" s="65">
        <v>8</v>
      </c>
      <c r="O7" s="66"/>
      <c r="P7" s="67">
        <v>13</v>
      </c>
      <c r="Q7" s="65">
        <v>5</v>
      </c>
      <c r="R7" s="65"/>
      <c r="S7" s="65"/>
      <c r="T7" s="65">
        <v>2</v>
      </c>
      <c r="U7" s="65">
        <v>3</v>
      </c>
      <c r="V7" s="65">
        <v>14</v>
      </c>
      <c r="W7" s="65">
        <v>7</v>
      </c>
      <c r="X7" s="65">
        <v>5</v>
      </c>
      <c r="Y7" s="65">
        <v>6</v>
      </c>
      <c r="Z7" s="65"/>
      <c r="AA7" s="11">
        <f t="shared" si="0"/>
        <v>63</v>
      </c>
      <c r="AB7" s="5">
        <f t="shared" si="1"/>
        <v>9</v>
      </c>
      <c r="AC7" s="12">
        <f t="shared" si="2"/>
        <v>7</v>
      </c>
    </row>
    <row r="8" spans="1:29" ht="15" customHeight="1">
      <c r="A8" s="7" t="s">
        <v>114</v>
      </c>
      <c r="B8" s="34">
        <v>1980</v>
      </c>
      <c r="C8" s="56">
        <v>1.85</v>
      </c>
      <c r="D8" s="69"/>
      <c r="E8" s="63">
        <v>5</v>
      </c>
      <c r="F8" s="64">
        <v>8</v>
      </c>
      <c r="G8" s="64"/>
      <c r="H8" s="64">
        <v>4</v>
      </c>
      <c r="I8" s="64">
        <v>3</v>
      </c>
      <c r="J8" s="64">
        <v>3</v>
      </c>
      <c r="K8" s="64"/>
      <c r="L8" s="65">
        <v>4</v>
      </c>
      <c r="M8" s="65">
        <v>2</v>
      </c>
      <c r="N8" s="65"/>
      <c r="O8" s="66"/>
      <c r="P8" s="67">
        <v>7</v>
      </c>
      <c r="Q8" s="65">
        <v>9</v>
      </c>
      <c r="R8" s="65"/>
      <c r="S8" s="65"/>
      <c r="T8" s="65">
        <v>2</v>
      </c>
      <c r="U8" s="65">
        <v>10</v>
      </c>
      <c r="V8" s="65">
        <v>10</v>
      </c>
      <c r="W8" s="65">
        <v>9</v>
      </c>
      <c r="X8" s="65">
        <v>7</v>
      </c>
      <c r="Y8" s="65">
        <v>4</v>
      </c>
      <c r="Z8" s="65"/>
      <c r="AA8" s="11">
        <f t="shared" si="0"/>
        <v>87</v>
      </c>
      <c r="AB8" s="5">
        <f t="shared" si="1"/>
        <v>15</v>
      </c>
      <c r="AC8" s="12">
        <f t="shared" si="2"/>
        <v>5.8</v>
      </c>
    </row>
    <row r="9" spans="1:29" ht="15" customHeight="1">
      <c r="A9" s="7" t="s">
        <v>121</v>
      </c>
      <c r="B9" s="34">
        <v>1983</v>
      </c>
      <c r="C9" s="34">
        <v>1.89</v>
      </c>
      <c r="D9" s="69"/>
      <c r="E9" s="63"/>
      <c r="F9" s="64">
        <v>3</v>
      </c>
      <c r="G9" s="64"/>
      <c r="H9" s="64">
        <v>2</v>
      </c>
      <c r="I9" s="64">
        <v>10</v>
      </c>
      <c r="J9" s="64">
        <v>9</v>
      </c>
      <c r="K9" s="64">
        <v>2</v>
      </c>
      <c r="L9" s="65"/>
      <c r="M9" s="65">
        <v>9</v>
      </c>
      <c r="N9" s="65">
        <v>8</v>
      </c>
      <c r="O9" s="66"/>
      <c r="P9" s="67">
        <v>2</v>
      </c>
      <c r="Q9" s="65"/>
      <c r="R9" s="65"/>
      <c r="S9" s="65"/>
      <c r="T9" s="65">
        <v>0</v>
      </c>
      <c r="U9" s="65">
        <v>2</v>
      </c>
      <c r="V9" s="65">
        <v>2</v>
      </c>
      <c r="W9" s="65">
        <v>0</v>
      </c>
      <c r="X9" s="65">
        <v>2</v>
      </c>
      <c r="Y9" s="65">
        <v>13</v>
      </c>
      <c r="Z9" s="65"/>
      <c r="AA9" s="11">
        <f t="shared" si="0"/>
        <v>64</v>
      </c>
      <c r="AB9" s="5">
        <f t="shared" si="1"/>
        <v>14</v>
      </c>
      <c r="AC9" s="12">
        <f t="shared" si="2"/>
        <v>4.571428571428571</v>
      </c>
    </row>
    <row r="10" spans="1:29" ht="15" customHeight="1">
      <c r="A10" s="7" t="s">
        <v>119</v>
      </c>
      <c r="B10" s="34">
        <v>1985</v>
      </c>
      <c r="C10" s="34">
        <v>1.98</v>
      </c>
      <c r="D10" s="69"/>
      <c r="E10" s="63"/>
      <c r="F10" s="64"/>
      <c r="G10" s="64"/>
      <c r="H10" s="64"/>
      <c r="I10" s="64">
        <v>2</v>
      </c>
      <c r="J10" s="64"/>
      <c r="K10" s="64">
        <v>8</v>
      </c>
      <c r="L10" s="65"/>
      <c r="M10" s="65"/>
      <c r="N10" s="65"/>
      <c r="O10" s="70"/>
      <c r="P10" s="67"/>
      <c r="Q10" s="65"/>
      <c r="R10" s="65"/>
      <c r="S10" s="65"/>
      <c r="T10" s="65">
        <v>0</v>
      </c>
      <c r="U10" s="65"/>
      <c r="V10" s="65"/>
      <c r="W10" s="65"/>
      <c r="X10" s="65"/>
      <c r="Y10" s="65"/>
      <c r="Z10" s="65"/>
      <c r="AA10" s="11">
        <f t="shared" si="0"/>
        <v>10</v>
      </c>
      <c r="AB10" s="5">
        <f t="shared" si="1"/>
        <v>3</v>
      </c>
      <c r="AC10" s="12">
        <f t="shared" si="2"/>
        <v>3.3333333333333335</v>
      </c>
    </row>
    <row r="11" spans="1:29" ht="15" customHeight="1">
      <c r="A11" s="7" t="s">
        <v>117</v>
      </c>
      <c r="B11" s="34">
        <v>1984</v>
      </c>
      <c r="C11" s="56">
        <v>1.9</v>
      </c>
      <c r="D11" s="69"/>
      <c r="E11" s="63">
        <v>5</v>
      </c>
      <c r="F11" s="64">
        <v>4</v>
      </c>
      <c r="G11" s="64"/>
      <c r="H11" s="64">
        <v>1</v>
      </c>
      <c r="I11" s="64">
        <v>2</v>
      </c>
      <c r="J11" s="64"/>
      <c r="K11" s="64">
        <v>2</v>
      </c>
      <c r="L11" s="65">
        <v>6</v>
      </c>
      <c r="M11" s="65"/>
      <c r="N11" s="65"/>
      <c r="O11" s="70"/>
      <c r="P11" s="67"/>
      <c r="Q11" s="65">
        <v>3</v>
      </c>
      <c r="R11" s="65"/>
      <c r="S11" s="65"/>
      <c r="T11" s="65"/>
      <c r="U11" s="65"/>
      <c r="V11" s="65"/>
      <c r="W11" s="65"/>
      <c r="X11" s="65"/>
      <c r="Y11" s="65"/>
      <c r="Z11" s="65"/>
      <c r="AA11" s="11">
        <f t="shared" si="0"/>
        <v>23</v>
      </c>
      <c r="AB11" s="5">
        <f t="shared" si="1"/>
        <v>7</v>
      </c>
      <c r="AC11" s="12">
        <f t="shared" si="2"/>
        <v>3.2857142857142856</v>
      </c>
    </row>
    <row r="12" spans="1:29" ht="15" customHeight="1">
      <c r="A12" s="7" t="s">
        <v>215</v>
      </c>
      <c r="B12" s="34">
        <v>1974</v>
      </c>
      <c r="C12" s="56"/>
      <c r="D12" s="69"/>
      <c r="E12" s="63"/>
      <c r="F12" s="64"/>
      <c r="G12" s="64"/>
      <c r="H12" s="64"/>
      <c r="I12" s="64"/>
      <c r="J12" s="64"/>
      <c r="K12" s="64"/>
      <c r="L12" s="65">
        <v>3</v>
      </c>
      <c r="M12" s="65"/>
      <c r="N12" s="65"/>
      <c r="O12" s="70"/>
      <c r="P12" s="67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11">
        <f t="shared" si="0"/>
        <v>3</v>
      </c>
      <c r="AB12" s="5">
        <f t="shared" si="1"/>
        <v>1</v>
      </c>
      <c r="AC12" s="12">
        <f t="shared" si="2"/>
        <v>3</v>
      </c>
    </row>
    <row r="13" spans="1:29" ht="15" customHeight="1">
      <c r="A13" s="7" t="s">
        <v>115</v>
      </c>
      <c r="B13" s="34">
        <v>1986</v>
      </c>
      <c r="C13" s="34">
        <v>1.76</v>
      </c>
      <c r="D13" s="69"/>
      <c r="E13" s="63">
        <v>0</v>
      </c>
      <c r="F13" s="64">
        <v>6</v>
      </c>
      <c r="G13" s="64"/>
      <c r="H13" s="64">
        <v>0</v>
      </c>
      <c r="I13" s="64">
        <v>2</v>
      </c>
      <c r="J13" s="64">
        <v>5</v>
      </c>
      <c r="K13" s="64">
        <v>2</v>
      </c>
      <c r="L13" s="65">
        <v>2</v>
      </c>
      <c r="M13" s="65">
        <v>4</v>
      </c>
      <c r="N13" s="65">
        <v>4</v>
      </c>
      <c r="O13" s="70"/>
      <c r="P13" s="67">
        <v>2</v>
      </c>
      <c r="Q13" s="65">
        <v>4</v>
      </c>
      <c r="R13" s="65"/>
      <c r="S13" s="65"/>
      <c r="T13" s="65">
        <v>3</v>
      </c>
      <c r="U13" s="65">
        <v>3</v>
      </c>
      <c r="V13" s="65">
        <v>5</v>
      </c>
      <c r="W13" s="65">
        <v>1</v>
      </c>
      <c r="X13" s="65">
        <v>5</v>
      </c>
      <c r="Y13" s="65">
        <v>2</v>
      </c>
      <c r="Z13" s="65"/>
      <c r="AA13" s="11">
        <f t="shared" si="0"/>
        <v>50</v>
      </c>
      <c r="AB13" s="5">
        <f t="shared" si="1"/>
        <v>17</v>
      </c>
      <c r="AC13" s="12">
        <f t="shared" si="2"/>
        <v>2.9411764705882355</v>
      </c>
    </row>
    <row r="14" spans="1:29" ht="15" customHeight="1">
      <c r="A14" s="7" t="s">
        <v>122</v>
      </c>
      <c r="B14" s="34">
        <v>1978</v>
      </c>
      <c r="C14" s="56">
        <v>1.95</v>
      </c>
      <c r="D14" s="69"/>
      <c r="E14" s="63">
        <v>0</v>
      </c>
      <c r="F14" s="64">
        <v>2</v>
      </c>
      <c r="G14" s="64"/>
      <c r="H14" s="64">
        <v>0</v>
      </c>
      <c r="I14" s="64">
        <v>0</v>
      </c>
      <c r="J14" s="64">
        <v>2</v>
      </c>
      <c r="K14" s="64">
        <v>6</v>
      </c>
      <c r="L14" s="65">
        <v>2</v>
      </c>
      <c r="M14" s="65"/>
      <c r="N14" s="70"/>
      <c r="O14" s="71"/>
      <c r="P14" s="70"/>
      <c r="Q14" s="65"/>
      <c r="R14" s="65"/>
      <c r="S14" s="65"/>
      <c r="T14" s="65"/>
      <c r="U14" s="65"/>
      <c r="V14" s="65"/>
      <c r="W14" s="65"/>
      <c r="X14" s="65"/>
      <c r="Y14" s="65"/>
      <c r="Z14" s="66"/>
      <c r="AA14" s="11">
        <f t="shared" si="0"/>
        <v>12</v>
      </c>
      <c r="AB14" s="5">
        <f t="shared" si="1"/>
        <v>7</v>
      </c>
      <c r="AC14" s="12">
        <f t="shared" si="2"/>
        <v>1.7142857142857142</v>
      </c>
    </row>
    <row r="15" spans="1:29" ht="15" customHeight="1">
      <c r="A15" s="72" t="s">
        <v>6</v>
      </c>
      <c r="B15" s="35">
        <f>2006-(SUM(B2:B14)/COUNT(B2:B14))</f>
        <v>24.384615384615472</v>
      </c>
      <c r="C15" s="36">
        <f>SUM(C2:C14)/COUNT(C2:C14)</f>
        <v>1.8708333333333333</v>
      </c>
      <c r="D15" s="34"/>
      <c r="E15" s="28">
        <f>SUM(E2:E14)</f>
        <v>81</v>
      </c>
      <c r="F15" s="28">
        <f>SUM(F2:F14)</f>
        <v>59</v>
      </c>
      <c r="G15" s="28">
        <v>71</v>
      </c>
      <c r="H15" s="28">
        <f>SUM(H2:H14)+2</f>
        <v>63</v>
      </c>
      <c r="I15" s="28">
        <f aca="true" t="shared" si="3" ref="I15:N15">SUM(I2:I14)</f>
        <v>71</v>
      </c>
      <c r="J15" s="28">
        <f t="shared" si="3"/>
        <v>62</v>
      </c>
      <c r="K15" s="28">
        <f t="shared" si="3"/>
        <v>73</v>
      </c>
      <c r="L15" s="28">
        <f t="shared" si="3"/>
        <v>65</v>
      </c>
      <c r="M15" s="28">
        <f t="shared" si="3"/>
        <v>81</v>
      </c>
      <c r="N15" s="28">
        <f t="shared" si="3"/>
        <v>68</v>
      </c>
      <c r="O15" s="73">
        <v>67</v>
      </c>
      <c r="P15" s="74">
        <f>SUM(P2:P14)</f>
        <v>80</v>
      </c>
      <c r="Q15" s="28">
        <f>SUM(Q2:Q14)</f>
        <v>84</v>
      </c>
      <c r="R15" s="28">
        <v>71</v>
      </c>
      <c r="S15" s="28">
        <v>89</v>
      </c>
      <c r="T15" s="28">
        <f aca="true" t="shared" si="4" ref="T15:Y15">SUM(T2:T14)</f>
        <v>61</v>
      </c>
      <c r="U15" s="28">
        <f t="shared" si="4"/>
        <v>91</v>
      </c>
      <c r="V15" s="28">
        <f t="shared" si="4"/>
        <v>104</v>
      </c>
      <c r="W15" s="28">
        <f t="shared" si="4"/>
        <v>75</v>
      </c>
      <c r="X15" s="28">
        <f t="shared" si="4"/>
        <v>90</v>
      </c>
      <c r="Y15" s="28">
        <f t="shared" si="4"/>
        <v>58</v>
      </c>
      <c r="Z15" s="73">
        <v>85</v>
      </c>
      <c r="AA15" s="15">
        <f t="shared" si="0"/>
        <v>1649</v>
      </c>
      <c r="AB15" s="37"/>
      <c r="AC15" s="16">
        <f t="shared" si="2"/>
        <v>74.95454545454545</v>
      </c>
    </row>
    <row r="16" spans="1:29" ht="12.75">
      <c r="A16" s="38" t="s">
        <v>7</v>
      </c>
      <c r="B16" s="39"/>
      <c r="C16" s="39"/>
      <c r="D16" s="39"/>
      <c r="E16" s="75">
        <v>72</v>
      </c>
      <c r="F16" s="75">
        <v>74</v>
      </c>
      <c r="G16" s="75">
        <v>90</v>
      </c>
      <c r="H16" s="75">
        <v>68</v>
      </c>
      <c r="I16" s="75">
        <v>59</v>
      </c>
      <c r="J16" s="75">
        <v>85</v>
      </c>
      <c r="K16" s="75">
        <v>79</v>
      </c>
      <c r="L16" s="75">
        <v>73</v>
      </c>
      <c r="M16" s="75">
        <v>93</v>
      </c>
      <c r="N16" s="75">
        <v>72</v>
      </c>
      <c r="O16" s="76">
        <v>64</v>
      </c>
      <c r="P16" s="77">
        <v>62</v>
      </c>
      <c r="Q16" s="75">
        <v>85</v>
      </c>
      <c r="R16" s="75">
        <v>87</v>
      </c>
      <c r="S16" s="75">
        <v>64</v>
      </c>
      <c r="T16" s="75">
        <v>79</v>
      </c>
      <c r="U16" s="75">
        <v>73</v>
      </c>
      <c r="V16" s="75">
        <v>81</v>
      </c>
      <c r="W16" s="75">
        <v>77</v>
      </c>
      <c r="X16" s="75">
        <v>85</v>
      </c>
      <c r="Y16" s="75">
        <v>83</v>
      </c>
      <c r="Z16" s="75">
        <v>97</v>
      </c>
      <c r="AA16" s="15">
        <f t="shared" si="0"/>
        <v>1702</v>
      </c>
      <c r="AB16" s="37"/>
      <c r="AC16" s="16">
        <f t="shared" si="2"/>
        <v>77.36363636363636</v>
      </c>
    </row>
    <row r="17" spans="1:29" ht="12.75">
      <c r="A17" s="38" t="s">
        <v>8</v>
      </c>
      <c r="B17" s="39"/>
      <c r="C17" s="39"/>
      <c r="D17" s="39"/>
      <c r="E17" s="18">
        <f aca="true" t="shared" si="5" ref="E17:Z17">E15-E16</f>
        <v>9</v>
      </c>
      <c r="F17" s="18">
        <f t="shared" si="5"/>
        <v>-15</v>
      </c>
      <c r="G17" s="18">
        <f t="shared" si="5"/>
        <v>-19</v>
      </c>
      <c r="H17" s="18">
        <f t="shared" si="5"/>
        <v>-5</v>
      </c>
      <c r="I17" s="18">
        <f t="shared" si="5"/>
        <v>12</v>
      </c>
      <c r="J17" s="18">
        <f t="shared" si="5"/>
        <v>-23</v>
      </c>
      <c r="K17" s="18">
        <f t="shared" si="5"/>
        <v>-6</v>
      </c>
      <c r="L17" s="18">
        <f t="shared" si="5"/>
        <v>-8</v>
      </c>
      <c r="M17" s="18">
        <f t="shared" si="5"/>
        <v>-12</v>
      </c>
      <c r="N17" s="18">
        <f t="shared" si="5"/>
        <v>-4</v>
      </c>
      <c r="O17" s="18">
        <f t="shared" si="5"/>
        <v>3</v>
      </c>
      <c r="P17" s="49">
        <f>P15-P16</f>
        <v>18</v>
      </c>
      <c r="Q17" s="18">
        <f t="shared" si="5"/>
        <v>-1</v>
      </c>
      <c r="R17" s="18">
        <f t="shared" si="5"/>
        <v>-16</v>
      </c>
      <c r="S17" s="18">
        <f t="shared" si="5"/>
        <v>25</v>
      </c>
      <c r="T17" s="18">
        <f t="shared" si="5"/>
        <v>-18</v>
      </c>
      <c r="U17" s="18">
        <f t="shared" si="5"/>
        <v>18</v>
      </c>
      <c r="V17" s="18">
        <f t="shared" si="5"/>
        <v>23</v>
      </c>
      <c r="W17" s="18">
        <f t="shared" si="5"/>
        <v>-2</v>
      </c>
      <c r="X17" s="18">
        <f t="shared" si="5"/>
        <v>5</v>
      </c>
      <c r="Y17" s="18">
        <f t="shared" si="5"/>
        <v>-25</v>
      </c>
      <c r="Z17" s="18">
        <f t="shared" si="5"/>
        <v>-12</v>
      </c>
      <c r="AA17" s="32">
        <f t="shared" si="0"/>
        <v>-53</v>
      </c>
      <c r="AB17" s="5"/>
      <c r="AC17" s="33">
        <f t="shared" si="2"/>
        <v>-2.409090909090909</v>
      </c>
    </row>
    <row r="18" ht="12.75">
      <c r="A18" t="s">
        <v>124</v>
      </c>
    </row>
  </sheetData>
  <conditionalFormatting sqref="E17:Z17">
    <cfRule type="cellIs" priority="1" dxfId="0" operator="between" stopIfTrue="1">
      <formula>0</formula>
      <formula>100</formula>
    </cfRule>
    <cfRule type="cellIs" priority="2" dxfId="1" operator="between" stopIfTrue="1">
      <formula>0</formula>
      <formula>-100</formula>
    </cfRule>
  </conditionalFormatting>
  <conditionalFormatting sqref="AA17:AC17">
    <cfRule type="cellIs" priority="3" dxfId="0" operator="between" stopIfTrue="1">
      <formula>0</formula>
      <formula>1000</formula>
    </cfRule>
    <cfRule type="cellIs" priority="4" dxfId="1" operator="between" stopIfTrue="1">
      <formula>0</formula>
      <formula>-1000</formula>
    </cfRule>
  </conditionalFormatting>
  <printOptions/>
  <pageMargins left="0.31496062992125984" right="0.2362204724409449" top="0.6692913385826772" bottom="0.984251968503937" header="0.5118110236220472" footer="0.5118110236220472"/>
  <pageSetup fitToHeight="1" fitToWidth="1" horizontalDpi="600" verticalDpi="600" orientation="landscape" paperSize="9" scale="86" r:id="rId2"/>
  <headerFooter alignWithMargins="0">
    <oddHeader>&amp;C&amp;A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8">
    <pageSetUpPr fitToPage="1"/>
  </sheetPr>
  <dimension ref="A1:AC18"/>
  <sheetViews>
    <sheetView workbookViewId="0" topLeftCell="A1">
      <pane xSplit="4" ySplit="1" topLeftCell="I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A1" sqref="AA1"/>
    </sheetView>
  </sheetViews>
  <sheetFormatPr defaultColWidth="11.421875" defaultRowHeight="12.75"/>
  <cols>
    <col min="1" max="1" width="21.57421875" style="0" bestFit="1" customWidth="1"/>
    <col min="2" max="2" width="4.8515625" style="0" bestFit="1" customWidth="1"/>
    <col min="3" max="3" width="5.57421875" style="0" bestFit="1" customWidth="1"/>
    <col min="4" max="4" width="4.8515625" style="0" bestFit="1" customWidth="1"/>
    <col min="5" max="5" width="5.28125" style="0" customWidth="1"/>
    <col min="6" max="6" width="4.421875" style="0" bestFit="1" customWidth="1"/>
    <col min="7" max="7" width="5.28125" style="0" customWidth="1"/>
    <col min="8" max="8" width="5.140625" style="0" bestFit="1" customWidth="1"/>
    <col min="9" max="9" width="5.140625" style="0" customWidth="1"/>
    <col min="10" max="10" width="4.140625" style="0" customWidth="1"/>
    <col min="11" max="11" width="5.57421875" style="0" customWidth="1"/>
    <col min="12" max="12" width="5.28125" style="0" customWidth="1"/>
    <col min="13" max="13" width="4.28125" style="0" bestFit="1" customWidth="1"/>
    <col min="14" max="14" width="5.28125" style="0" customWidth="1"/>
    <col min="15" max="15" width="5.140625" style="0" customWidth="1"/>
    <col min="16" max="16" width="4.8515625" style="0" customWidth="1"/>
    <col min="17" max="17" width="5.140625" style="0" customWidth="1"/>
    <col min="18" max="18" width="5.28125" style="0" customWidth="1"/>
    <col min="19" max="19" width="5.140625" style="0" customWidth="1"/>
    <col min="20" max="20" width="4.57421875" style="0" bestFit="1" customWidth="1"/>
    <col min="21" max="21" width="5.421875" style="0" customWidth="1"/>
    <col min="22" max="22" width="5.7109375" style="0" customWidth="1"/>
    <col min="23" max="23" width="5.8515625" style="0" customWidth="1"/>
    <col min="24" max="24" width="5.140625" style="0" customWidth="1"/>
    <col min="25" max="25" width="5.00390625" style="0" bestFit="1" customWidth="1"/>
    <col min="26" max="26" width="5.140625" style="0" customWidth="1"/>
    <col min="27" max="27" width="6.28125" style="0" bestFit="1" customWidth="1"/>
    <col min="28" max="28" width="3.28125" style="0" bestFit="1" customWidth="1"/>
    <col min="29" max="29" width="7.8515625" style="0" bestFit="1" customWidth="1"/>
  </cols>
  <sheetData>
    <row r="1" spans="1:29" ht="44.25" customHeight="1">
      <c r="A1" s="1" t="s">
        <v>29</v>
      </c>
      <c r="B1" s="1" t="s">
        <v>1</v>
      </c>
      <c r="C1" s="1" t="s">
        <v>2</v>
      </c>
      <c r="D1" s="59" t="s">
        <v>3</v>
      </c>
      <c r="E1" s="60" t="s">
        <v>178</v>
      </c>
      <c r="F1" s="55" t="s">
        <v>179</v>
      </c>
      <c r="G1" s="55" t="s">
        <v>174</v>
      </c>
      <c r="H1" s="55" t="s">
        <v>200</v>
      </c>
      <c r="I1" s="55" t="s">
        <v>176</v>
      </c>
      <c r="J1" s="55" t="s">
        <v>177</v>
      </c>
      <c r="K1" s="55" t="s">
        <v>169</v>
      </c>
      <c r="L1" s="55" t="s">
        <v>170</v>
      </c>
      <c r="M1" s="55" t="s">
        <v>173</v>
      </c>
      <c r="N1" s="55" t="s">
        <v>205</v>
      </c>
      <c r="O1" s="61" t="s">
        <v>171</v>
      </c>
      <c r="P1" s="60" t="s">
        <v>202</v>
      </c>
      <c r="Q1" s="55" t="s">
        <v>162</v>
      </c>
      <c r="R1" s="55" t="s">
        <v>163</v>
      </c>
      <c r="S1" s="55" t="s">
        <v>164</v>
      </c>
      <c r="T1" s="55" t="s">
        <v>165</v>
      </c>
      <c r="U1" s="55" t="s">
        <v>175</v>
      </c>
      <c r="V1" s="55" t="s">
        <v>201</v>
      </c>
      <c r="W1" s="55" t="s">
        <v>168</v>
      </c>
      <c r="X1" s="55" t="s">
        <v>182</v>
      </c>
      <c r="Y1" s="55" t="s">
        <v>180</v>
      </c>
      <c r="Z1" s="55" t="s">
        <v>181</v>
      </c>
      <c r="AA1" s="5" t="s">
        <v>4</v>
      </c>
      <c r="AB1" s="5" t="s">
        <v>10</v>
      </c>
      <c r="AC1" s="6" t="s">
        <v>5</v>
      </c>
    </row>
    <row r="2" spans="1:29" ht="15" customHeight="1">
      <c r="A2" s="7" t="s">
        <v>141</v>
      </c>
      <c r="B2" s="34">
        <v>1980</v>
      </c>
      <c r="C2" s="56">
        <v>1.88</v>
      </c>
      <c r="D2" s="69" t="s">
        <v>44</v>
      </c>
      <c r="E2" s="63">
        <v>30</v>
      </c>
      <c r="F2" s="64"/>
      <c r="G2" s="64">
        <v>15</v>
      </c>
      <c r="H2" s="64"/>
      <c r="I2" s="64">
        <v>13</v>
      </c>
      <c r="J2" s="64">
        <v>18</v>
      </c>
      <c r="K2" s="64">
        <v>16</v>
      </c>
      <c r="L2" s="65" t="s">
        <v>167</v>
      </c>
      <c r="M2" s="65" t="s">
        <v>167</v>
      </c>
      <c r="N2" s="65" t="s">
        <v>167</v>
      </c>
      <c r="O2" s="66"/>
      <c r="P2" s="67"/>
      <c r="Q2" s="65">
        <v>18</v>
      </c>
      <c r="R2" s="65"/>
      <c r="S2" s="65"/>
      <c r="T2" s="65"/>
      <c r="U2" s="65">
        <v>15</v>
      </c>
      <c r="V2" s="65"/>
      <c r="W2" s="65">
        <v>16</v>
      </c>
      <c r="X2" s="65"/>
      <c r="Y2" s="65"/>
      <c r="Z2" s="65"/>
      <c r="AA2" s="11">
        <f aca="true" t="shared" si="0" ref="AA2:AA17">SUM(E2:Z2)</f>
        <v>141</v>
      </c>
      <c r="AB2" s="5">
        <f aca="true" t="shared" si="1" ref="AB2:AB14">COUNT(E2:Z2)</f>
        <v>8</v>
      </c>
      <c r="AC2" s="12">
        <f aca="true" t="shared" si="2" ref="AC2:AC17">AA2/COUNT(E2:Z2)</f>
        <v>17.625</v>
      </c>
    </row>
    <row r="3" spans="1:29" ht="15" customHeight="1">
      <c r="A3" s="7" t="s">
        <v>142</v>
      </c>
      <c r="B3" s="34">
        <v>1981</v>
      </c>
      <c r="C3" s="34">
        <v>1.87</v>
      </c>
      <c r="D3" s="69" t="s">
        <v>44</v>
      </c>
      <c r="E3" s="63">
        <v>17</v>
      </c>
      <c r="F3" s="64">
        <v>19</v>
      </c>
      <c r="G3" s="64">
        <v>29</v>
      </c>
      <c r="H3" s="64"/>
      <c r="I3" s="64">
        <v>14</v>
      </c>
      <c r="J3" s="64">
        <v>13</v>
      </c>
      <c r="K3" s="64">
        <v>19</v>
      </c>
      <c r="L3" s="65">
        <v>22</v>
      </c>
      <c r="M3" s="65"/>
      <c r="N3" s="65">
        <v>14</v>
      </c>
      <c r="O3" s="66"/>
      <c r="P3" s="67"/>
      <c r="Q3" s="65">
        <v>5</v>
      </c>
      <c r="R3" s="65"/>
      <c r="S3" s="65"/>
      <c r="T3" s="65"/>
      <c r="U3" s="65">
        <v>10</v>
      </c>
      <c r="V3" s="65"/>
      <c r="W3" s="65">
        <v>14</v>
      </c>
      <c r="X3" s="65">
        <v>19</v>
      </c>
      <c r="Y3" s="65">
        <v>15</v>
      </c>
      <c r="Z3" s="65"/>
      <c r="AA3" s="11">
        <f t="shared" si="0"/>
        <v>210</v>
      </c>
      <c r="AB3" s="5">
        <f t="shared" si="1"/>
        <v>13</v>
      </c>
      <c r="AC3" s="12">
        <f t="shared" si="2"/>
        <v>16.153846153846153</v>
      </c>
    </row>
    <row r="4" spans="1:29" ht="15" customHeight="1">
      <c r="A4" s="7" t="s">
        <v>140</v>
      </c>
      <c r="B4" s="34">
        <v>1985</v>
      </c>
      <c r="C4" s="34">
        <v>1.77</v>
      </c>
      <c r="D4" s="69" t="s">
        <v>11</v>
      </c>
      <c r="E4" s="63">
        <v>10</v>
      </c>
      <c r="F4" s="64">
        <v>22</v>
      </c>
      <c r="G4" s="64">
        <v>8</v>
      </c>
      <c r="H4" s="64"/>
      <c r="I4" s="64">
        <v>9</v>
      </c>
      <c r="J4" s="65">
        <v>15</v>
      </c>
      <c r="K4" s="64">
        <v>6</v>
      </c>
      <c r="L4" s="65">
        <v>5</v>
      </c>
      <c r="M4" s="65"/>
      <c r="N4" s="65">
        <v>23</v>
      </c>
      <c r="O4" s="66"/>
      <c r="P4" s="67"/>
      <c r="Q4" s="65">
        <v>2</v>
      </c>
      <c r="R4" s="65"/>
      <c r="S4" s="65"/>
      <c r="T4" s="65"/>
      <c r="U4" s="65">
        <v>8</v>
      </c>
      <c r="V4" s="65"/>
      <c r="W4" s="65">
        <v>22</v>
      </c>
      <c r="X4" s="65">
        <v>20</v>
      </c>
      <c r="Y4" s="65">
        <v>27</v>
      </c>
      <c r="Z4" s="65"/>
      <c r="AA4" s="11">
        <f t="shared" si="0"/>
        <v>177</v>
      </c>
      <c r="AB4" s="5">
        <f t="shared" si="1"/>
        <v>13</v>
      </c>
      <c r="AC4" s="12">
        <f t="shared" si="2"/>
        <v>13.615384615384615</v>
      </c>
    </row>
    <row r="5" spans="1:29" ht="15" customHeight="1">
      <c r="A5" s="7" t="s">
        <v>147</v>
      </c>
      <c r="B5" s="34">
        <v>1979</v>
      </c>
      <c r="C5" s="34">
        <v>1.85</v>
      </c>
      <c r="D5" s="69" t="s">
        <v>30</v>
      </c>
      <c r="E5" s="63">
        <v>10</v>
      </c>
      <c r="F5" s="64">
        <v>14</v>
      </c>
      <c r="G5" s="64">
        <v>10</v>
      </c>
      <c r="H5" s="64"/>
      <c r="I5" s="64">
        <v>15</v>
      </c>
      <c r="J5" s="64">
        <v>3</v>
      </c>
      <c r="K5" s="64">
        <v>6</v>
      </c>
      <c r="L5" s="65">
        <v>25</v>
      </c>
      <c r="M5" s="65"/>
      <c r="N5" s="65">
        <v>29</v>
      </c>
      <c r="O5" s="66"/>
      <c r="P5" s="67"/>
      <c r="Q5" s="65">
        <v>13</v>
      </c>
      <c r="R5" s="65"/>
      <c r="S5" s="65"/>
      <c r="T5" s="65"/>
      <c r="U5" s="65">
        <v>7</v>
      </c>
      <c r="V5" s="65"/>
      <c r="W5" s="65">
        <v>10</v>
      </c>
      <c r="X5" s="65">
        <v>6</v>
      </c>
      <c r="Y5" s="65">
        <v>23</v>
      </c>
      <c r="Z5" s="65"/>
      <c r="AA5" s="11">
        <f t="shared" si="0"/>
        <v>171</v>
      </c>
      <c r="AB5" s="5">
        <f t="shared" si="1"/>
        <v>13</v>
      </c>
      <c r="AC5" s="12">
        <f t="shared" si="2"/>
        <v>13.153846153846153</v>
      </c>
    </row>
    <row r="6" spans="1:29" ht="15" customHeight="1">
      <c r="A6" s="7" t="s">
        <v>146</v>
      </c>
      <c r="B6" s="34">
        <v>1987</v>
      </c>
      <c r="C6" s="34">
        <v>1.94</v>
      </c>
      <c r="D6" s="69" t="s">
        <v>30</v>
      </c>
      <c r="E6" s="63">
        <v>21</v>
      </c>
      <c r="F6" s="64">
        <v>14</v>
      </c>
      <c r="G6" s="64">
        <v>6</v>
      </c>
      <c r="H6" s="64"/>
      <c r="I6" s="64">
        <v>8</v>
      </c>
      <c r="J6" s="64">
        <v>18</v>
      </c>
      <c r="K6" s="64">
        <v>14</v>
      </c>
      <c r="L6" s="65">
        <v>10</v>
      </c>
      <c r="M6" s="65"/>
      <c r="N6" s="65">
        <v>13</v>
      </c>
      <c r="O6" s="66"/>
      <c r="P6" s="67"/>
      <c r="Q6" s="65">
        <v>8</v>
      </c>
      <c r="R6" s="65"/>
      <c r="S6" s="65"/>
      <c r="T6" s="65"/>
      <c r="U6" s="65">
        <v>18</v>
      </c>
      <c r="V6" s="65"/>
      <c r="W6" s="65">
        <v>8</v>
      </c>
      <c r="X6" s="65">
        <v>10</v>
      </c>
      <c r="Y6" s="65">
        <v>17</v>
      </c>
      <c r="Z6" s="65"/>
      <c r="AA6" s="11">
        <f t="shared" si="0"/>
        <v>165</v>
      </c>
      <c r="AB6" s="5">
        <f t="shared" si="1"/>
        <v>13</v>
      </c>
      <c r="AC6" s="12">
        <f t="shared" si="2"/>
        <v>12.692307692307692</v>
      </c>
    </row>
    <row r="7" spans="1:29" ht="15" customHeight="1">
      <c r="A7" s="7" t="s">
        <v>221</v>
      </c>
      <c r="B7" s="34">
        <v>1984</v>
      </c>
      <c r="C7" s="34"/>
      <c r="D7" s="69"/>
      <c r="E7" s="63"/>
      <c r="F7" s="64"/>
      <c r="G7" s="64"/>
      <c r="H7" s="64"/>
      <c r="I7" s="64"/>
      <c r="J7" s="64"/>
      <c r="K7" s="64"/>
      <c r="L7" s="65"/>
      <c r="M7" s="65"/>
      <c r="N7" s="65">
        <v>3</v>
      </c>
      <c r="O7" s="66"/>
      <c r="P7" s="67"/>
      <c r="Q7" s="65">
        <v>11</v>
      </c>
      <c r="R7" s="65"/>
      <c r="S7" s="65"/>
      <c r="T7" s="65"/>
      <c r="U7" s="65">
        <v>8</v>
      </c>
      <c r="V7" s="65"/>
      <c r="W7" s="65"/>
      <c r="X7" s="65"/>
      <c r="Y7" s="65"/>
      <c r="Z7" s="65"/>
      <c r="AA7" s="11">
        <f t="shared" si="0"/>
        <v>22</v>
      </c>
      <c r="AB7" s="5">
        <f t="shared" si="1"/>
        <v>3</v>
      </c>
      <c r="AC7" s="12">
        <f t="shared" si="2"/>
        <v>7.333333333333333</v>
      </c>
    </row>
    <row r="8" spans="1:29" ht="15" customHeight="1">
      <c r="A8" s="7" t="s">
        <v>145</v>
      </c>
      <c r="B8" s="34">
        <v>1981</v>
      </c>
      <c r="C8" s="56">
        <v>1.92</v>
      </c>
      <c r="D8" s="69" t="s">
        <v>30</v>
      </c>
      <c r="E8" s="63">
        <v>5</v>
      </c>
      <c r="F8" s="64">
        <v>5</v>
      </c>
      <c r="G8" s="64">
        <v>4</v>
      </c>
      <c r="H8" s="64"/>
      <c r="I8" s="64">
        <v>7</v>
      </c>
      <c r="J8" s="64">
        <v>0</v>
      </c>
      <c r="K8" s="64"/>
      <c r="L8" s="65">
        <v>3</v>
      </c>
      <c r="M8" s="65"/>
      <c r="N8" s="65" t="s">
        <v>183</v>
      </c>
      <c r="O8" s="66"/>
      <c r="P8" s="67"/>
      <c r="Q8" s="65"/>
      <c r="R8" s="65"/>
      <c r="S8" s="65"/>
      <c r="T8" s="65"/>
      <c r="U8" s="65">
        <v>4</v>
      </c>
      <c r="V8" s="65"/>
      <c r="W8" s="65">
        <v>2</v>
      </c>
      <c r="X8" s="65">
        <v>6</v>
      </c>
      <c r="Y8" s="65">
        <v>9</v>
      </c>
      <c r="Z8" s="65"/>
      <c r="AA8" s="11">
        <f t="shared" si="0"/>
        <v>45</v>
      </c>
      <c r="AB8" s="5">
        <f t="shared" si="1"/>
        <v>10</v>
      </c>
      <c r="AC8" s="12">
        <f t="shared" si="2"/>
        <v>4.5</v>
      </c>
    </row>
    <row r="9" spans="1:29" ht="15" customHeight="1">
      <c r="A9" s="7" t="s">
        <v>148</v>
      </c>
      <c r="B9" s="34">
        <v>1980</v>
      </c>
      <c r="C9" s="56">
        <v>1.98</v>
      </c>
      <c r="D9" s="69" t="s">
        <v>45</v>
      </c>
      <c r="E9" s="63"/>
      <c r="F9" s="64"/>
      <c r="G9" s="64"/>
      <c r="H9" s="64"/>
      <c r="I9" s="64"/>
      <c r="J9" s="64">
        <v>1</v>
      </c>
      <c r="K9" s="64">
        <v>4</v>
      </c>
      <c r="L9" s="65"/>
      <c r="M9" s="65"/>
      <c r="N9" s="65">
        <v>4</v>
      </c>
      <c r="O9" s="66"/>
      <c r="P9" s="67"/>
      <c r="Q9" s="65">
        <v>2</v>
      </c>
      <c r="R9" s="65"/>
      <c r="S9" s="65"/>
      <c r="T9" s="65"/>
      <c r="U9" s="65">
        <v>2</v>
      </c>
      <c r="V9" s="65"/>
      <c r="W9" s="65">
        <v>8</v>
      </c>
      <c r="X9" s="65">
        <v>3</v>
      </c>
      <c r="Y9" s="65">
        <v>6</v>
      </c>
      <c r="Z9" s="65"/>
      <c r="AA9" s="11">
        <f t="shared" si="0"/>
        <v>30</v>
      </c>
      <c r="AB9" s="5">
        <f t="shared" si="1"/>
        <v>8</v>
      </c>
      <c r="AC9" s="12">
        <f t="shared" si="2"/>
        <v>3.75</v>
      </c>
    </row>
    <row r="10" spans="1:29" ht="15" customHeight="1">
      <c r="A10" s="7" t="s">
        <v>144</v>
      </c>
      <c r="B10" s="34">
        <v>1983</v>
      </c>
      <c r="C10" s="56">
        <v>1.98</v>
      </c>
      <c r="D10" s="69" t="s">
        <v>30</v>
      </c>
      <c r="E10" s="63">
        <v>6</v>
      </c>
      <c r="F10" s="64">
        <v>4</v>
      </c>
      <c r="G10" s="64">
        <v>2</v>
      </c>
      <c r="H10" s="64"/>
      <c r="I10" s="64">
        <v>2</v>
      </c>
      <c r="J10" s="64">
        <v>2</v>
      </c>
      <c r="K10" s="64">
        <v>0</v>
      </c>
      <c r="L10" s="65">
        <v>6</v>
      </c>
      <c r="M10" s="65"/>
      <c r="N10" s="65">
        <v>0</v>
      </c>
      <c r="O10" s="70"/>
      <c r="P10" s="67"/>
      <c r="Q10" s="65">
        <v>7</v>
      </c>
      <c r="R10" s="65"/>
      <c r="S10" s="65"/>
      <c r="T10" s="65"/>
      <c r="U10" s="65">
        <v>2</v>
      </c>
      <c r="V10" s="65"/>
      <c r="W10" s="65">
        <v>2</v>
      </c>
      <c r="X10" s="65">
        <v>9</v>
      </c>
      <c r="Y10" s="65"/>
      <c r="Z10" s="65"/>
      <c r="AA10" s="11">
        <f t="shared" si="0"/>
        <v>42</v>
      </c>
      <c r="AB10" s="5">
        <f t="shared" si="1"/>
        <v>12</v>
      </c>
      <c r="AC10" s="12">
        <f t="shared" si="2"/>
        <v>3.5</v>
      </c>
    </row>
    <row r="11" spans="1:29" ht="15" customHeight="1">
      <c r="A11" s="7" t="s">
        <v>235</v>
      </c>
      <c r="B11" s="34"/>
      <c r="C11" s="56"/>
      <c r="D11" s="69"/>
      <c r="E11" s="63"/>
      <c r="F11" s="64"/>
      <c r="G11" s="64"/>
      <c r="H11" s="64"/>
      <c r="I11" s="64"/>
      <c r="J11" s="64"/>
      <c r="K11" s="64"/>
      <c r="L11" s="65"/>
      <c r="M11" s="65"/>
      <c r="N11" s="65"/>
      <c r="O11" s="70"/>
      <c r="P11" s="67"/>
      <c r="Q11" s="65"/>
      <c r="R11" s="65"/>
      <c r="S11" s="65"/>
      <c r="T11" s="65"/>
      <c r="U11" s="65"/>
      <c r="V11" s="65"/>
      <c r="W11" s="65"/>
      <c r="X11" s="65"/>
      <c r="Y11" s="65">
        <v>2</v>
      </c>
      <c r="Z11" s="65"/>
      <c r="AA11" s="11">
        <f t="shared" si="0"/>
        <v>2</v>
      </c>
      <c r="AB11" s="5">
        <f t="shared" si="1"/>
        <v>1</v>
      </c>
      <c r="AC11" s="12">
        <f t="shared" si="2"/>
        <v>2</v>
      </c>
    </row>
    <row r="12" spans="1:29" ht="15" customHeight="1">
      <c r="A12" s="7" t="s">
        <v>220</v>
      </c>
      <c r="B12" s="34">
        <v>1982</v>
      </c>
      <c r="C12" s="56"/>
      <c r="D12" s="69"/>
      <c r="E12" s="63"/>
      <c r="F12" s="64"/>
      <c r="G12" s="65"/>
      <c r="H12" s="64"/>
      <c r="I12" s="64"/>
      <c r="J12" s="64"/>
      <c r="K12" s="64"/>
      <c r="L12" s="65"/>
      <c r="M12" s="65"/>
      <c r="N12" s="65">
        <v>2</v>
      </c>
      <c r="O12" s="70"/>
      <c r="P12" s="67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11">
        <f t="shared" si="0"/>
        <v>2</v>
      </c>
      <c r="AB12" s="5">
        <f t="shared" si="1"/>
        <v>1</v>
      </c>
      <c r="AC12" s="12">
        <f t="shared" si="2"/>
        <v>2</v>
      </c>
    </row>
    <row r="13" spans="1:29" ht="15" customHeight="1">
      <c r="A13" s="7" t="s">
        <v>139</v>
      </c>
      <c r="B13" s="34">
        <v>1980</v>
      </c>
      <c r="C13" s="56">
        <v>1.8</v>
      </c>
      <c r="D13" s="69" t="s">
        <v>75</v>
      </c>
      <c r="E13" s="63">
        <v>3</v>
      </c>
      <c r="F13" s="64">
        <v>2</v>
      </c>
      <c r="G13" s="64"/>
      <c r="H13" s="64"/>
      <c r="I13" s="64">
        <v>0</v>
      </c>
      <c r="J13" s="64">
        <v>0</v>
      </c>
      <c r="K13" s="64">
        <v>3</v>
      </c>
      <c r="L13" s="65">
        <v>2</v>
      </c>
      <c r="M13" s="65"/>
      <c r="N13" s="65">
        <v>0</v>
      </c>
      <c r="O13" s="70"/>
      <c r="P13" s="67"/>
      <c r="Q13" s="65"/>
      <c r="R13" s="65"/>
      <c r="S13" s="65"/>
      <c r="T13" s="65"/>
      <c r="U13" s="65"/>
      <c r="V13" s="65"/>
      <c r="W13" s="65">
        <v>2</v>
      </c>
      <c r="X13" s="65">
        <v>2</v>
      </c>
      <c r="Y13" s="65">
        <v>4</v>
      </c>
      <c r="Z13" s="66"/>
      <c r="AA13" s="11">
        <f t="shared" si="0"/>
        <v>18</v>
      </c>
      <c r="AB13" s="5">
        <f t="shared" si="1"/>
        <v>10</v>
      </c>
      <c r="AC13" s="12">
        <f t="shared" si="2"/>
        <v>1.8</v>
      </c>
    </row>
    <row r="14" spans="1:29" ht="15" customHeight="1">
      <c r="A14" s="7" t="s">
        <v>143</v>
      </c>
      <c r="B14" s="34">
        <v>1987</v>
      </c>
      <c r="C14" s="56">
        <v>1.9</v>
      </c>
      <c r="D14" s="69" t="s">
        <v>11</v>
      </c>
      <c r="E14" s="63">
        <v>1</v>
      </c>
      <c r="F14" s="64">
        <v>2</v>
      </c>
      <c r="G14" s="65">
        <v>0</v>
      </c>
      <c r="H14" s="64"/>
      <c r="I14" s="64">
        <v>2</v>
      </c>
      <c r="J14" s="64">
        <v>0</v>
      </c>
      <c r="K14" s="64">
        <v>0</v>
      </c>
      <c r="L14" s="65">
        <v>2</v>
      </c>
      <c r="M14" s="65"/>
      <c r="N14" s="70">
        <v>2</v>
      </c>
      <c r="O14" s="71"/>
      <c r="P14" s="70"/>
      <c r="Q14" s="65"/>
      <c r="R14" s="65"/>
      <c r="S14" s="65"/>
      <c r="T14" s="65"/>
      <c r="U14" s="65"/>
      <c r="V14" s="65"/>
      <c r="W14" s="65">
        <v>2</v>
      </c>
      <c r="X14" s="65">
        <v>0</v>
      </c>
      <c r="Y14" s="65">
        <v>0</v>
      </c>
      <c r="Z14" s="66"/>
      <c r="AA14" s="11">
        <f t="shared" si="0"/>
        <v>11</v>
      </c>
      <c r="AB14" s="5">
        <f t="shared" si="1"/>
        <v>11</v>
      </c>
      <c r="AC14" s="12">
        <f t="shared" si="2"/>
        <v>1</v>
      </c>
    </row>
    <row r="15" spans="1:29" ht="15" customHeight="1">
      <c r="A15" s="72" t="s">
        <v>6</v>
      </c>
      <c r="B15" s="35">
        <f>2006-(SUM(B2:B14)/COUNT(B2:B14))</f>
        <v>23.583333333333258</v>
      </c>
      <c r="C15" s="36">
        <f>SUM(C2:C14)/COUNT(C2:C14)</f>
        <v>1.8889999999999998</v>
      </c>
      <c r="D15" s="34"/>
      <c r="E15" s="28">
        <f>SUM(E2:E14)</f>
        <v>103</v>
      </c>
      <c r="F15" s="28">
        <f>SUM(F2:F14)</f>
        <v>82</v>
      </c>
      <c r="G15" s="28">
        <f>SUM(G2:G14)</f>
        <v>74</v>
      </c>
      <c r="H15" s="28">
        <v>75</v>
      </c>
      <c r="I15" s="28">
        <f>SUM(I2:I14)</f>
        <v>70</v>
      </c>
      <c r="J15" s="28">
        <f>SUM(J2:J14)</f>
        <v>70</v>
      </c>
      <c r="K15" s="28">
        <f>SUM(K2:K14)</f>
        <v>68</v>
      </c>
      <c r="L15" s="28">
        <f>SUM(L2:L14)</f>
        <v>75</v>
      </c>
      <c r="M15" s="28">
        <v>59</v>
      </c>
      <c r="N15" s="28">
        <f>SUM(N2:N14)</f>
        <v>90</v>
      </c>
      <c r="O15" s="73">
        <v>64</v>
      </c>
      <c r="P15" s="74">
        <v>62</v>
      </c>
      <c r="Q15" s="28">
        <f>SUM(Q2:Q14)+2</f>
        <v>68</v>
      </c>
      <c r="R15" s="28">
        <v>73</v>
      </c>
      <c r="S15" s="28">
        <v>77</v>
      </c>
      <c r="T15" s="28">
        <v>89</v>
      </c>
      <c r="U15" s="28">
        <f>SUM(U2:U14)</f>
        <v>74</v>
      </c>
      <c r="V15" s="28">
        <v>75</v>
      </c>
      <c r="W15" s="28">
        <f>SUM(W2:W14)</f>
        <v>86</v>
      </c>
      <c r="X15" s="28">
        <f>SUM(X2:X14)</f>
        <v>75</v>
      </c>
      <c r="Y15" s="28">
        <f>SUM(Y2:Y14)</f>
        <v>103</v>
      </c>
      <c r="Z15" s="73">
        <v>97</v>
      </c>
      <c r="AA15" s="15">
        <f t="shared" si="0"/>
        <v>1709</v>
      </c>
      <c r="AB15" s="37"/>
      <c r="AC15" s="16">
        <f t="shared" si="2"/>
        <v>77.68181818181819</v>
      </c>
    </row>
    <row r="16" spans="1:29" ht="12.75">
      <c r="A16" s="38" t="s">
        <v>7</v>
      </c>
      <c r="B16" s="39"/>
      <c r="C16" s="39"/>
      <c r="D16" s="39"/>
      <c r="E16" s="75">
        <v>80</v>
      </c>
      <c r="F16" s="75">
        <v>70</v>
      </c>
      <c r="G16" s="75">
        <v>87</v>
      </c>
      <c r="H16" s="75">
        <v>84</v>
      </c>
      <c r="I16" s="75">
        <v>49</v>
      </c>
      <c r="J16" s="75">
        <v>73</v>
      </c>
      <c r="K16" s="75">
        <v>75</v>
      </c>
      <c r="L16" s="75">
        <v>85</v>
      </c>
      <c r="M16" s="75">
        <v>77</v>
      </c>
      <c r="N16" s="75">
        <v>87</v>
      </c>
      <c r="O16" s="76">
        <v>67</v>
      </c>
      <c r="P16" s="77">
        <v>89</v>
      </c>
      <c r="Q16" s="75">
        <v>52</v>
      </c>
      <c r="R16" s="75">
        <v>93</v>
      </c>
      <c r="S16" s="75">
        <v>68</v>
      </c>
      <c r="T16" s="75">
        <v>81</v>
      </c>
      <c r="U16" s="75">
        <v>84</v>
      </c>
      <c r="V16" s="75">
        <v>83</v>
      </c>
      <c r="W16" s="75">
        <v>78</v>
      </c>
      <c r="X16" s="75">
        <v>66</v>
      </c>
      <c r="Y16" s="75">
        <v>107</v>
      </c>
      <c r="Z16" s="75">
        <v>85</v>
      </c>
      <c r="AA16" s="15">
        <f t="shared" si="0"/>
        <v>1720</v>
      </c>
      <c r="AB16" s="37"/>
      <c r="AC16" s="16">
        <f t="shared" si="2"/>
        <v>78.18181818181819</v>
      </c>
    </row>
    <row r="17" spans="1:29" ht="12.75">
      <c r="A17" s="38" t="s">
        <v>8</v>
      </c>
      <c r="B17" s="39"/>
      <c r="C17" s="39"/>
      <c r="D17" s="39"/>
      <c r="E17" s="18">
        <f aca="true" t="shared" si="3" ref="E17:Z17">E15-E16</f>
        <v>23</v>
      </c>
      <c r="F17" s="18">
        <f t="shared" si="3"/>
        <v>12</v>
      </c>
      <c r="G17" s="18">
        <f t="shared" si="3"/>
        <v>-13</v>
      </c>
      <c r="H17" s="18">
        <f t="shared" si="3"/>
        <v>-9</v>
      </c>
      <c r="I17" s="18">
        <f t="shared" si="3"/>
        <v>21</v>
      </c>
      <c r="J17" s="18">
        <f t="shared" si="3"/>
        <v>-3</v>
      </c>
      <c r="K17" s="18">
        <f t="shared" si="3"/>
        <v>-7</v>
      </c>
      <c r="L17" s="18">
        <f t="shared" si="3"/>
        <v>-10</v>
      </c>
      <c r="M17" s="18">
        <f t="shared" si="3"/>
        <v>-18</v>
      </c>
      <c r="N17" s="18">
        <f t="shared" si="3"/>
        <v>3</v>
      </c>
      <c r="O17" s="18">
        <f t="shared" si="3"/>
        <v>-3</v>
      </c>
      <c r="P17" s="49">
        <f>P15-P16</f>
        <v>-27</v>
      </c>
      <c r="Q17" s="18">
        <f t="shared" si="3"/>
        <v>16</v>
      </c>
      <c r="R17" s="18">
        <f t="shared" si="3"/>
        <v>-20</v>
      </c>
      <c r="S17" s="18">
        <f t="shared" si="3"/>
        <v>9</v>
      </c>
      <c r="T17" s="18">
        <f t="shared" si="3"/>
        <v>8</v>
      </c>
      <c r="U17" s="18">
        <f t="shared" si="3"/>
        <v>-10</v>
      </c>
      <c r="V17" s="18">
        <f t="shared" si="3"/>
        <v>-8</v>
      </c>
      <c r="W17" s="18">
        <f t="shared" si="3"/>
        <v>8</v>
      </c>
      <c r="X17" s="18">
        <f t="shared" si="3"/>
        <v>9</v>
      </c>
      <c r="Y17" s="18">
        <f t="shared" si="3"/>
        <v>-4</v>
      </c>
      <c r="Z17" s="18">
        <f t="shared" si="3"/>
        <v>12</v>
      </c>
      <c r="AA17" s="32">
        <f t="shared" si="0"/>
        <v>-11</v>
      </c>
      <c r="AB17" s="5"/>
      <c r="AC17" s="33">
        <f t="shared" si="2"/>
        <v>-0.5</v>
      </c>
    </row>
    <row r="18" ht="12.75">
      <c r="A18" t="s">
        <v>69</v>
      </c>
    </row>
  </sheetData>
  <conditionalFormatting sqref="E17:Z17">
    <cfRule type="cellIs" priority="1" dxfId="0" operator="between" stopIfTrue="1">
      <formula>0</formula>
      <formula>100</formula>
    </cfRule>
    <cfRule type="cellIs" priority="2" dxfId="1" operator="between" stopIfTrue="1">
      <formula>0</formula>
      <formula>-100</formula>
    </cfRule>
  </conditionalFormatting>
  <conditionalFormatting sqref="AA17:AC17">
    <cfRule type="cellIs" priority="3" dxfId="0" operator="between" stopIfTrue="1">
      <formula>0</formula>
      <formula>1000</formula>
    </cfRule>
    <cfRule type="cellIs" priority="4" dxfId="1" operator="between" stopIfTrue="1">
      <formula>0</formula>
      <formula>-1000</formula>
    </cfRule>
  </conditionalFormatting>
  <printOptions/>
  <pageMargins left="0.31496062992125984" right="0.2362204724409449" top="0.6692913385826772" bottom="0.984251968503937" header="0.5118110236220472" footer="0.5118110236220472"/>
  <pageSetup fitToHeight="1" fitToWidth="1" horizontalDpi="600" verticalDpi="600" orientation="landscape" paperSize="9" scale="86" r:id="rId2"/>
  <headerFooter alignWithMargins="0">
    <oddHeader>&amp;C&amp;A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AC17"/>
  <sheetViews>
    <sheetView workbookViewId="0" topLeftCell="A1">
      <pane xSplit="4" ySplit="1" topLeftCell="E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2" sqref="E2"/>
    </sheetView>
  </sheetViews>
  <sheetFormatPr defaultColWidth="11.421875" defaultRowHeight="12.75"/>
  <cols>
    <col min="1" max="1" width="18.00390625" style="0" bestFit="1" customWidth="1"/>
    <col min="2" max="2" width="4.8515625" style="0" bestFit="1" customWidth="1"/>
    <col min="3" max="3" width="5.57421875" style="0" bestFit="1" customWidth="1"/>
    <col min="4" max="4" width="4.8515625" style="0" bestFit="1" customWidth="1"/>
    <col min="5" max="5" width="5.28125" style="0" customWidth="1"/>
    <col min="6" max="6" width="5.140625" style="0" customWidth="1"/>
    <col min="7" max="7" width="4.57421875" style="0" customWidth="1"/>
    <col min="8" max="8" width="5.7109375" style="0" customWidth="1"/>
    <col min="9" max="9" width="4.140625" style="0" bestFit="1" customWidth="1"/>
    <col min="10" max="10" width="5.140625" style="0" customWidth="1"/>
    <col min="11" max="11" width="5.140625" style="0" bestFit="1" customWidth="1"/>
    <col min="12" max="13" width="5.140625" style="0" customWidth="1"/>
    <col min="14" max="14" width="5.00390625" style="0" customWidth="1"/>
    <col min="15" max="18" width="5.140625" style="0" customWidth="1"/>
    <col min="19" max="19" width="5.7109375" style="0" customWidth="1"/>
    <col min="20" max="20" width="5.8515625" style="0" customWidth="1"/>
    <col min="21" max="21" width="4.28125" style="0" bestFit="1" customWidth="1"/>
    <col min="22" max="22" width="5.140625" style="0" customWidth="1"/>
    <col min="23" max="23" width="5.28125" style="0" customWidth="1"/>
    <col min="24" max="24" width="4.7109375" style="0" customWidth="1"/>
    <col min="25" max="25" width="5.140625" style="0" customWidth="1"/>
    <col min="26" max="26" width="4.57421875" style="0" bestFit="1" customWidth="1"/>
    <col min="27" max="27" width="6.28125" style="0" bestFit="1" customWidth="1"/>
    <col min="28" max="28" width="3.28125" style="0" bestFit="1" customWidth="1"/>
    <col min="29" max="29" width="7.8515625" style="0" bestFit="1" customWidth="1"/>
  </cols>
  <sheetData>
    <row r="1" spans="1:29" ht="44.25" customHeight="1">
      <c r="A1" s="1" t="s">
        <v>29</v>
      </c>
      <c r="B1" s="1" t="s">
        <v>1</v>
      </c>
      <c r="C1" s="1" t="s">
        <v>2</v>
      </c>
      <c r="D1" s="59" t="s">
        <v>3</v>
      </c>
      <c r="E1" s="60" t="s">
        <v>180</v>
      </c>
      <c r="F1" s="55" t="s">
        <v>181</v>
      </c>
      <c r="G1" s="55" t="s">
        <v>166</v>
      </c>
      <c r="H1" s="55" t="s">
        <v>201</v>
      </c>
      <c r="I1" s="55" t="s">
        <v>168</v>
      </c>
      <c r="J1" s="55" t="s">
        <v>182</v>
      </c>
      <c r="K1" s="55" t="s">
        <v>200</v>
      </c>
      <c r="L1" s="55" t="s">
        <v>175</v>
      </c>
      <c r="M1" s="55" t="s">
        <v>162</v>
      </c>
      <c r="N1" s="55" t="s">
        <v>202</v>
      </c>
      <c r="O1" s="61" t="s">
        <v>176</v>
      </c>
      <c r="P1" s="60" t="s">
        <v>205</v>
      </c>
      <c r="Q1" s="55" t="s">
        <v>171</v>
      </c>
      <c r="R1" s="55" t="s">
        <v>172</v>
      </c>
      <c r="S1" s="55" t="s">
        <v>169</v>
      </c>
      <c r="T1" s="55" t="s">
        <v>226</v>
      </c>
      <c r="U1" s="55" t="s">
        <v>173</v>
      </c>
      <c r="V1" s="55" t="s">
        <v>164</v>
      </c>
      <c r="W1" s="55" t="s">
        <v>177</v>
      </c>
      <c r="X1" s="55" t="s">
        <v>179</v>
      </c>
      <c r="Y1" s="55" t="s">
        <v>178</v>
      </c>
      <c r="Z1" s="55" t="s">
        <v>165</v>
      </c>
      <c r="AA1" s="5" t="s">
        <v>4</v>
      </c>
      <c r="AB1" s="5" t="s">
        <v>10</v>
      </c>
      <c r="AC1" s="6" t="s">
        <v>5</v>
      </c>
    </row>
    <row r="2" spans="1:29" ht="15" customHeight="1">
      <c r="A2" s="7" t="s">
        <v>31</v>
      </c>
      <c r="B2" s="34">
        <v>1985</v>
      </c>
      <c r="C2" s="56">
        <v>1.85</v>
      </c>
      <c r="D2" s="69" t="s">
        <v>73</v>
      </c>
      <c r="E2" s="63"/>
      <c r="F2" s="64"/>
      <c r="G2" s="64"/>
      <c r="H2" s="64"/>
      <c r="I2" s="64">
        <v>8</v>
      </c>
      <c r="J2" s="64">
        <v>19</v>
      </c>
      <c r="K2" s="64"/>
      <c r="L2" s="65">
        <v>5</v>
      </c>
      <c r="M2" s="65"/>
      <c r="N2" s="65">
        <v>14</v>
      </c>
      <c r="O2" s="66"/>
      <c r="P2" s="67">
        <v>20</v>
      </c>
      <c r="Q2" s="65">
        <v>21</v>
      </c>
      <c r="R2" s="65"/>
      <c r="S2" s="65">
        <v>20</v>
      </c>
      <c r="T2" s="65">
        <v>27</v>
      </c>
      <c r="U2" s="65">
        <v>17</v>
      </c>
      <c r="V2" s="65">
        <v>34</v>
      </c>
      <c r="W2" s="65" t="s">
        <v>183</v>
      </c>
      <c r="X2" s="65"/>
      <c r="Y2" s="65">
        <v>17</v>
      </c>
      <c r="Z2" s="65"/>
      <c r="AA2" s="11">
        <f aca="true" t="shared" si="0" ref="AA2:AA16">SUM(E2:Z2)</f>
        <v>202</v>
      </c>
      <c r="AB2" s="5">
        <f aca="true" t="shared" si="1" ref="AB2:AB13">COUNT(E2:Z2)</f>
        <v>11</v>
      </c>
      <c r="AC2" s="12">
        <f aca="true" t="shared" si="2" ref="AC2:AC16">AA2/COUNT(E2:Z2)</f>
        <v>18.363636363636363</v>
      </c>
    </row>
    <row r="3" spans="1:29" ht="15" customHeight="1">
      <c r="A3" s="7" t="s">
        <v>89</v>
      </c>
      <c r="B3" s="34">
        <v>1977</v>
      </c>
      <c r="C3" s="56">
        <v>1.88</v>
      </c>
      <c r="D3" s="69" t="s">
        <v>12</v>
      </c>
      <c r="E3" s="63">
        <v>15</v>
      </c>
      <c r="F3" s="64"/>
      <c r="G3" s="64"/>
      <c r="H3" s="64"/>
      <c r="I3" s="64">
        <v>14</v>
      </c>
      <c r="J3" s="64">
        <v>7</v>
      </c>
      <c r="K3" s="64">
        <v>14</v>
      </c>
      <c r="L3" s="65">
        <v>11</v>
      </c>
      <c r="M3" s="65"/>
      <c r="N3" s="65">
        <v>12</v>
      </c>
      <c r="O3" s="66"/>
      <c r="P3" s="67"/>
      <c r="Q3" s="65"/>
      <c r="R3" s="65"/>
      <c r="S3" s="65">
        <v>4</v>
      </c>
      <c r="T3" s="65"/>
      <c r="U3" s="65"/>
      <c r="V3" s="65">
        <v>15</v>
      </c>
      <c r="W3" s="65" t="s">
        <v>183</v>
      </c>
      <c r="X3" s="65"/>
      <c r="Y3" s="65"/>
      <c r="Z3" s="65"/>
      <c r="AA3" s="11">
        <f t="shared" si="0"/>
        <v>92</v>
      </c>
      <c r="AB3" s="5">
        <f t="shared" si="1"/>
        <v>8</v>
      </c>
      <c r="AC3" s="12">
        <f t="shared" si="2"/>
        <v>11.5</v>
      </c>
    </row>
    <row r="4" spans="1:29" ht="15" customHeight="1">
      <c r="A4" s="7" t="s">
        <v>32</v>
      </c>
      <c r="B4" s="34">
        <v>1983</v>
      </c>
      <c r="C4" s="56">
        <v>2</v>
      </c>
      <c r="D4" s="69" t="s">
        <v>42</v>
      </c>
      <c r="E4" s="63">
        <v>12</v>
      </c>
      <c r="F4" s="64">
        <v>10</v>
      </c>
      <c r="G4" s="64">
        <v>16</v>
      </c>
      <c r="H4" s="64">
        <v>16</v>
      </c>
      <c r="I4" s="64">
        <v>9</v>
      </c>
      <c r="J4" s="64">
        <v>11</v>
      </c>
      <c r="K4" s="64">
        <v>9</v>
      </c>
      <c r="L4" s="65">
        <v>4</v>
      </c>
      <c r="M4" s="65"/>
      <c r="N4" s="65">
        <v>10</v>
      </c>
      <c r="O4" s="66"/>
      <c r="P4" s="67">
        <v>6</v>
      </c>
      <c r="Q4" s="65">
        <v>13</v>
      </c>
      <c r="R4" s="65"/>
      <c r="S4" s="65">
        <v>9</v>
      </c>
      <c r="T4" s="65">
        <v>10</v>
      </c>
      <c r="U4" s="65">
        <v>14</v>
      </c>
      <c r="V4" s="65">
        <v>6</v>
      </c>
      <c r="W4" s="65">
        <v>15</v>
      </c>
      <c r="X4" s="65">
        <v>16</v>
      </c>
      <c r="Y4" s="65">
        <v>15</v>
      </c>
      <c r="Z4" s="65"/>
      <c r="AA4" s="11">
        <f t="shared" si="0"/>
        <v>201</v>
      </c>
      <c r="AB4" s="5">
        <f t="shared" si="1"/>
        <v>18</v>
      </c>
      <c r="AC4" s="12">
        <f t="shared" si="2"/>
        <v>11.166666666666666</v>
      </c>
    </row>
    <row r="5" spans="1:29" ht="15" customHeight="1">
      <c r="A5" s="7" t="s">
        <v>36</v>
      </c>
      <c r="B5" s="34">
        <v>1981</v>
      </c>
      <c r="C5" s="56">
        <v>1.87</v>
      </c>
      <c r="D5" s="69" t="s">
        <v>12</v>
      </c>
      <c r="E5" s="63">
        <v>8</v>
      </c>
      <c r="F5" s="64">
        <v>16</v>
      </c>
      <c r="G5" s="64">
        <v>7</v>
      </c>
      <c r="H5" s="64">
        <v>7</v>
      </c>
      <c r="I5" s="64">
        <v>19</v>
      </c>
      <c r="J5" s="64">
        <v>6</v>
      </c>
      <c r="K5" s="64">
        <v>11</v>
      </c>
      <c r="L5" s="65">
        <v>10</v>
      </c>
      <c r="M5" s="65"/>
      <c r="N5" s="65">
        <v>10</v>
      </c>
      <c r="O5" s="66"/>
      <c r="P5" s="67">
        <v>11</v>
      </c>
      <c r="Q5" s="65">
        <v>12</v>
      </c>
      <c r="R5" s="65"/>
      <c r="S5" s="65">
        <v>18</v>
      </c>
      <c r="T5" s="65">
        <v>4</v>
      </c>
      <c r="U5" s="65"/>
      <c r="V5" s="65"/>
      <c r="W5" s="65">
        <v>2</v>
      </c>
      <c r="X5" s="65">
        <v>11</v>
      </c>
      <c r="Y5" s="65">
        <v>19</v>
      </c>
      <c r="Z5" s="65"/>
      <c r="AA5" s="11">
        <f t="shared" si="0"/>
        <v>171</v>
      </c>
      <c r="AB5" s="5">
        <f t="shared" si="1"/>
        <v>16</v>
      </c>
      <c r="AC5" s="12">
        <f t="shared" si="2"/>
        <v>10.6875</v>
      </c>
    </row>
    <row r="6" spans="1:29" ht="15" customHeight="1">
      <c r="A6" s="7" t="s">
        <v>35</v>
      </c>
      <c r="B6" s="34">
        <v>1981</v>
      </c>
      <c r="C6" s="56">
        <v>1.85</v>
      </c>
      <c r="D6" s="69" t="s">
        <v>73</v>
      </c>
      <c r="E6" s="63">
        <v>15</v>
      </c>
      <c r="F6" s="64">
        <v>17</v>
      </c>
      <c r="G6" s="64">
        <v>10</v>
      </c>
      <c r="H6" s="64">
        <v>4</v>
      </c>
      <c r="I6" s="64">
        <v>12</v>
      </c>
      <c r="J6" s="64">
        <v>10</v>
      </c>
      <c r="K6" s="64">
        <v>17</v>
      </c>
      <c r="L6" s="65">
        <v>8</v>
      </c>
      <c r="M6" s="65"/>
      <c r="N6" s="65">
        <v>15</v>
      </c>
      <c r="O6" s="66"/>
      <c r="P6" s="67">
        <v>19</v>
      </c>
      <c r="Q6" s="65"/>
      <c r="R6" s="65"/>
      <c r="S6" s="65"/>
      <c r="T6" s="84">
        <v>14</v>
      </c>
      <c r="U6" s="65">
        <v>2</v>
      </c>
      <c r="V6" s="65">
        <v>0</v>
      </c>
      <c r="W6" s="65">
        <v>3</v>
      </c>
      <c r="X6" s="65" t="s">
        <v>234</v>
      </c>
      <c r="Y6" s="65" t="s">
        <v>234</v>
      </c>
      <c r="Z6" s="65"/>
      <c r="AA6" s="11">
        <f t="shared" si="0"/>
        <v>146</v>
      </c>
      <c r="AB6" s="5">
        <f t="shared" si="1"/>
        <v>14</v>
      </c>
      <c r="AC6" s="12">
        <f t="shared" si="2"/>
        <v>10.428571428571429</v>
      </c>
    </row>
    <row r="7" spans="1:29" ht="15" customHeight="1">
      <c r="A7" s="7" t="s">
        <v>91</v>
      </c>
      <c r="B7" s="34">
        <v>1988</v>
      </c>
      <c r="C7" s="56">
        <v>1.85</v>
      </c>
      <c r="D7" s="69" t="s">
        <v>71</v>
      </c>
      <c r="E7" s="63">
        <v>10</v>
      </c>
      <c r="F7" s="64">
        <v>7</v>
      </c>
      <c r="G7" s="64">
        <v>12</v>
      </c>
      <c r="H7" s="64">
        <v>9</v>
      </c>
      <c r="I7" s="64">
        <v>4</v>
      </c>
      <c r="J7" s="64">
        <v>10</v>
      </c>
      <c r="K7" s="64">
        <v>5</v>
      </c>
      <c r="L7" s="65">
        <v>6</v>
      </c>
      <c r="M7" s="65"/>
      <c r="N7" s="65">
        <v>7</v>
      </c>
      <c r="O7" s="66"/>
      <c r="P7" s="67">
        <v>8</v>
      </c>
      <c r="Q7" s="65">
        <v>21</v>
      </c>
      <c r="R7" s="65"/>
      <c r="S7" s="65">
        <v>9</v>
      </c>
      <c r="T7" s="65">
        <v>10</v>
      </c>
      <c r="U7" s="65">
        <v>10</v>
      </c>
      <c r="V7" s="65">
        <v>7</v>
      </c>
      <c r="W7" s="65">
        <v>14</v>
      </c>
      <c r="X7" s="65">
        <v>9</v>
      </c>
      <c r="Y7" s="65">
        <v>6</v>
      </c>
      <c r="Z7" s="65"/>
      <c r="AA7" s="11">
        <f t="shared" si="0"/>
        <v>164</v>
      </c>
      <c r="AB7" s="5">
        <f t="shared" si="1"/>
        <v>18</v>
      </c>
      <c r="AC7" s="12">
        <f t="shared" si="2"/>
        <v>9.11111111111111</v>
      </c>
    </row>
    <row r="8" spans="1:29" ht="15" customHeight="1">
      <c r="A8" s="7" t="s">
        <v>88</v>
      </c>
      <c r="B8" s="34">
        <v>1977</v>
      </c>
      <c r="C8" s="56">
        <v>1.9</v>
      </c>
      <c r="D8" s="69" t="s">
        <v>73</v>
      </c>
      <c r="E8" s="63"/>
      <c r="F8" s="64">
        <v>4</v>
      </c>
      <c r="G8" s="64">
        <v>14</v>
      </c>
      <c r="H8" s="64">
        <v>5</v>
      </c>
      <c r="I8" s="64"/>
      <c r="J8" s="64"/>
      <c r="K8" s="64"/>
      <c r="L8" s="65"/>
      <c r="M8" s="65"/>
      <c r="N8" s="65"/>
      <c r="O8" s="66"/>
      <c r="P8" s="67">
        <v>11</v>
      </c>
      <c r="Q8" s="65">
        <v>8</v>
      </c>
      <c r="R8" s="65"/>
      <c r="S8" s="65"/>
      <c r="T8" s="65">
        <v>11</v>
      </c>
      <c r="U8" s="65">
        <v>3</v>
      </c>
      <c r="V8" s="65"/>
      <c r="W8" s="65">
        <v>9</v>
      </c>
      <c r="X8" s="65">
        <v>17</v>
      </c>
      <c r="Y8" s="65">
        <v>9</v>
      </c>
      <c r="Z8" s="65"/>
      <c r="AA8" s="11">
        <f t="shared" si="0"/>
        <v>91</v>
      </c>
      <c r="AB8" s="5">
        <f t="shared" si="1"/>
        <v>10</v>
      </c>
      <c r="AC8" s="12">
        <f t="shared" si="2"/>
        <v>9.1</v>
      </c>
    </row>
    <row r="9" spans="1:29" ht="15" customHeight="1">
      <c r="A9" s="7" t="s">
        <v>37</v>
      </c>
      <c r="B9" s="34">
        <v>1984</v>
      </c>
      <c r="C9" s="34">
        <v>1.95</v>
      </c>
      <c r="D9" s="69" t="s">
        <v>42</v>
      </c>
      <c r="E9" s="63">
        <v>6</v>
      </c>
      <c r="F9" s="64">
        <v>6</v>
      </c>
      <c r="G9" s="64">
        <v>10</v>
      </c>
      <c r="H9" s="64">
        <v>10</v>
      </c>
      <c r="I9" s="64"/>
      <c r="J9" s="64">
        <v>5</v>
      </c>
      <c r="K9" s="64">
        <v>3</v>
      </c>
      <c r="L9" s="65">
        <v>8</v>
      </c>
      <c r="M9" s="65"/>
      <c r="N9" s="65">
        <v>5</v>
      </c>
      <c r="O9" s="66"/>
      <c r="P9" s="67">
        <v>8</v>
      </c>
      <c r="Q9" s="65">
        <v>8</v>
      </c>
      <c r="R9" s="65"/>
      <c r="S9" s="65">
        <v>2</v>
      </c>
      <c r="T9" s="65"/>
      <c r="U9" s="65">
        <v>18</v>
      </c>
      <c r="V9" s="65">
        <v>7</v>
      </c>
      <c r="W9" s="65">
        <v>9</v>
      </c>
      <c r="X9" s="65">
        <v>4</v>
      </c>
      <c r="Y9" s="65">
        <v>10</v>
      </c>
      <c r="Z9" s="65"/>
      <c r="AA9" s="11">
        <f t="shared" si="0"/>
        <v>119</v>
      </c>
      <c r="AB9" s="5">
        <f t="shared" si="1"/>
        <v>16</v>
      </c>
      <c r="AC9" s="12">
        <f t="shared" si="2"/>
        <v>7.4375</v>
      </c>
    </row>
    <row r="10" spans="1:29" ht="15" customHeight="1">
      <c r="A10" s="7" t="s">
        <v>87</v>
      </c>
      <c r="B10" s="34">
        <v>1984</v>
      </c>
      <c r="C10" s="56">
        <v>2.06</v>
      </c>
      <c r="D10" s="69" t="s">
        <v>45</v>
      </c>
      <c r="E10" s="63">
        <v>2</v>
      </c>
      <c r="F10" s="64">
        <v>14</v>
      </c>
      <c r="G10" s="64"/>
      <c r="H10" s="64">
        <v>7</v>
      </c>
      <c r="I10" s="64">
        <v>7</v>
      </c>
      <c r="J10" s="65">
        <v>12</v>
      </c>
      <c r="K10" s="64">
        <v>10</v>
      </c>
      <c r="L10" s="65">
        <v>4</v>
      </c>
      <c r="M10" s="65"/>
      <c r="N10" s="65">
        <v>4</v>
      </c>
      <c r="O10" s="66"/>
      <c r="P10" s="67">
        <v>7</v>
      </c>
      <c r="Q10" s="65"/>
      <c r="R10" s="65"/>
      <c r="S10" s="65">
        <v>6</v>
      </c>
      <c r="T10" s="65">
        <v>6</v>
      </c>
      <c r="U10" s="65">
        <v>3</v>
      </c>
      <c r="V10" s="65">
        <v>11</v>
      </c>
      <c r="W10" s="65">
        <v>5</v>
      </c>
      <c r="X10" s="65">
        <v>10</v>
      </c>
      <c r="Y10" s="65">
        <v>4</v>
      </c>
      <c r="Z10" s="65"/>
      <c r="AA10" s="11">
        <f t="shared" si="0"/>
        <v>112</v>
      </c>
      <c r="AB10" s="5">
        <f t="shared" si="1"/>
        <v>16</v>
      </c>
      <c r="AC10" s="12">
        <f t="shared" si="2"/>
        <v>7</v>
      </c>
    </row>
    <row r="11" spans="1:29" ht="15" customHeight="1">
      <c r="A11" s="7" t="s">
        <v>33</v>
      </c>
      <c r="B11" s="34">
        <v>1982</v>
      </c>
      <c r="C11" s="56">
        <v>1.7</v>
      </c>
      <c r="D11" s="69">
        <v>1</v>
      </c>
      <c r="E11" s="63">
        <v>4</v>
      </c>
      <c r="F11" s="64">
        <v>6</v>
      </c>
      <c r="G11" s="65">
        <v>5</v>
      </c>
      <c r="H11" s="64">
        <v>4</v>
      </c>
      <c r="I11" s="64">
        <v>7</v>
      </c>
      <c r="J11" s="64">
        <v>9</v>
      </c>
      <c r="K11" s="64">
        <v>12</v>
      </c>
      <c r="L11" s="65">
        <v>14</v>
      </c>
      <c r="M11" s="65"/>
      <c r="N11" s="65">
        <v>4</v>
      </c>
      <c r="O11" s="66"/>
      <c r="P11" s="67"/>
      <c r="Q11" s="65"/>
      <c r="R11" s="65"/>
      <c r="S11" s="65">
        <v>2</v>
      </c>
      <c r="T11" s="65">
        <v>7</v>
      </c>
      <c r="U11" s="65">
        <v>0</v>
      </c>
      <c r="V11" s="65">
        <v>2</v>
      </c>
      <c r="W11" s="65">
        <v>4</v>
      </c>
      <c r="X11" s="65">
        <v>9</v>
      </c>
      <c r="Y11" s="65">
        <v>3</v>
      </c>
      <c r="Z11" s="65"/>
      <c r="AA11" s="11">
        <f t="shared" si="0"/>
        <v>92</v>
      </c>
      <c r="AB11" s="5">
        <f t="shared" si="1"/>
        <v>16</v>
      </c>
      <c r="AC11" s="12">
        <f t="shared" si="2"/>
        <v>5.75</v>
      </c>
    </row>
    <row r="12" spans="1:29" ht="15" customHeight="1">
      <c r="A12" s="7" t="s">
        <v>34</v>
      </c>
      <c r="B12" s="34">
        <v>1975</v>
      </c>
      <c r="C12" s="56">
        <v>1.8</v>
      </c>
      <c r="D12" s="69" t="s">
        <v>71</v>
      </c>
      <c r="E12" s="63">
        <v>8</v>
      </c>
      <c r="F12" s="64">
        <v>2</v>
      </c>
      <c r="G12" s="64">
        <v>8</v>
      </c>
      <c r="H12" s="64">
        <v>4</v>
      </c>
      <c r="I12" s="64">
        <v>0</v>
      </c>
      <c r="J12" s="64"/>
      <c r="K12" s="64">
        <v>1</v>
      </c>
      <c r="L12" s="65"/>
      <c r="M12" s="65"/>
      <c r="N12" s="65"/>
      <c r="O12" s="66"/>
      <c r="P12" s="67">
        <v>5</v>
      </c>
      <c r="Q12" s="65"/>
      <c r="R12" s="65"/>
      <c r="S12" s="65">
        <v>2</v>
      </c>
      <c r="T12" s="65">
        <v>2</v>
      </c>
      <c r="U12" s="65">
        <v>3</v>
      </c>
      <c r="V12" s="65">
        <v>6</v>
      </c>
      <c r="W12" s="65">
        <v>0</v>
      </c>
      <c r="X12" s="65">
        <v>0</v>
      </c>
      <c r="Y12" s="65"/>
      <c r="Z12" s="65"/>
      <c r="AA12" s="11">
        <f t="shared" si="0"/>
        <v>41</v>
      </c>
      <c r="AB12" s="5">
        <f t="shared" si="1"/>
        <v>13</v>
      </c>
      <c r="AC12" s="12">
        <f t="shared" si="2"/>
        <v>3.1538461538461537</v>
      </c>
    </row>
    <row r="13" spans="1:29" ht="15" customHeight="1">
      <c r="A13" s="7" t="s">
        <v>43</v>
      </c>
      <c r="B13" s="34">
        <v>1986</v>
      </c>
      <c r="C13" s="56">
        <v>1.86</v>
      </c>
      <c r="D13" s="69" t="s">
        <v>73</v>
      </c>
      <c r="E13" s="63">
        <v>3</v>
      </c>
      <c r="F13" s="64">
        <v>2</v>
      </c>
      <c r="G13" s="64">
        <v>3</v>
      </c>
      <c r="H13" s="64">
        <v>0</v>
      </c>
      <c r="I13" s="64">
        <v>3</v>
      </c>
      <c r="J13" s="65">
        <v>4</v>
      </c>
      <c r="K13" s="64">
        <v>0</v>
      </c>
      <c r="L13" s="65">
        <v>0</v>
      </c>
      <c r="M13" s="65"/>
      <c r="N13" s="70"/>
      <c r="O13" s="71"/>
      <c r="P13" s="70">
        <v>1</v>
      </c>
      <c r="Q13" s="65">
        <v>2</v>
      </c>
      <c r="R13" s="65"/>
      <c r="S13" s="65"/>
      <c r="T13" s="65">
        <v>0</v>
      </c>
      <c r="U13" s="65">
        <v>0</v>
      </c>
      <c r="V13" s="65"/>
      <c r="W13" s="65"/>
      <c r="X13" s="65">
        <v>2</v>
      </c>
      <c r="Y13" s="65">
        <v>0</v>
      </c>
      <c r="Z13" s="66"/>
      <c r="AA13" s="11">
        <f t="shared" si="0"/>
        <v>20</v>
      </c>
      <c r="AB13" s="5">
        <f t="shared" si="1"/>
        <v>14</v>
      </c>
      <c r="AC13" s="12">
        <f t="shared" si="2"/>
        <v>1.4285714285714286</v>
      </c>
    </row>
    <row r="14" spans="1:29" ht="15" customHeight="1">
      <c r="A14" s="72" t="s">
        <v>6</v>
      </c>
      <c r="B14" s="35">
        <f>2006-(SUM(B2:B13)/COUNT(B2:B13))</f>
        <v>24.083333333333258</v>
      </c>
      <c r="C14" s="36">
        <f>SUM(C2:C13)/COUNT(C2:C13)</f>
        <v>1.8808333333333334</v>
      </c>
      <c r="D14" s="34"/>
      <c r="E14" s="28">
        <f>SUM(E2:E13)</f>
        <v>83</v>
      </c>
      <c r="F14" s="28">
        <f>SUM(F2:F13)-10</f>
        <v>74</v>
      </c>
      <c r="G14" s="28">
        <f>SUM(G2:G13)+2</f>
        <v>87</v>
      </c>
      <c r="H14" s="28">
        <f>SUM(H2:H13)</f>
        <v>66</v>
      </c>
      <c r="I14" s="28">
        <f>SUM(I2:I13)</f>
        <v>83</v>
      </c>
      <c r="J14" s="28">
        <f>SUM(J2:J13)+2</f>
        <v>95</v>
      </c>
      <c r="K14" s="28">
        <f>SUM(K2:K13)+3</f>
        <v>85</v>
      </c>
      <c r="L14" s="28">
        <f>SUM(L2:L13)</f>
        <v>70</v>
      </c>
      <c r="M14" s="73">
        <v>73</v>
      </c>
      <c r="N14" s="28">
        <f>SUM(N2:N13)</f>
        <v>81</v>
      </c>
      <c r="O14" s="73">
        <v>94</v>
      </c>
      <c r="P14" s="74">
        <f>SUM(P2:P13)</f>
        <v>96</v>
      </c>
      <c r="Q14" s="28">
        <f>SUM(Q2:Q13)</f>
        <v>85</v>
      </c>
      <c r="R14" s="28">
        <v>93</v>
      </c>
      <c r="S14" s="28">
        <f aca="true" t="shared" si="3" ref="S14:Y14">SUM(S2:S13)</f>
        <v>72</v>
      </c>
      <c r="T14" s="28">
        <f t="shared" si="3"/>
        <v>91</v>
      </c>
      <c r="U14" s="28">
        <f t="shared" si="3"/>
        <v>70</v>
      </c>
      <c r="V14" s="28">
        <f t="shared" si="3"/>
        <v>88</v>
      </c>
      <c r="W14" s="28">
        <f t="shared" si="3"/>
        <v>61</v>
      </c>
      <c r="X14" s="28">
        <f t="shared" si="3"/>
        <v>78</v>
      </c>
      <c r="Y14" s="28">
        <f t="shared" si="3"/>
        <v>83</v>
      </c>
      <c r="Z14" s="73">
        <v>94</v>
      </c>
      <c r="AA14" s="15">
        <f t="shared" si="0"/>
        <v>1802</v>
      </c>
      <c r="AB14" s="37"/>
      <c r="AC14" s="16">
        <f t="shared" si="2"/>
        <v>81.9090909090909</v>
      </c>
    </row>
    <row r="15" spans="1:29" ht="12.75">
      <c r="A15" s="38" t="s">
        <v>7</v>
      </c>
      <c r="B15" s="39"/>
      <c r="C15" s="39"/>
      <c r="D15" s="39"/>
      <c r="E15" s="75">
        <v>69</v>
      </c>
      <c r="F15" s="75">
        <v>59</v>
      </c>
      <c r="G15" s="75">
        <v>74</v>
      </c>
      <c r="H15" s="75">
        <v>73</v>
      </c>
      <c r="I15" s="75">
        <v>81</v>
      </c>
      <c r="J15" s="75">
        <v>67</v>
      </c>
      <c r="K15" s="75">
        <v>77</v>
      </c>
      <c r="L15" s="75">
        <v>60</v>
      </c>
      <c r="M15" s="75">
        <v>60</v>
      </c>
      <c r="N15" s="75">
        <v>103</v>
      </c>
      <c r="O15" s="76">
        <v>58</v>
      </c>
      <c r="P15" s="77">
        <v>90</v>
      </c>
      <c r="Q15" s="75">
        <v>84</v>
      </c>
      <c r="R15" s="75">
        <v>73</v>
      </c>
      <c r="S15" s="75">
        <v>82</v>
      </c>
      <c r="T15" s="75">
        <v>101</v>
      </c>
      <c r="U15" s="75">
        <v>81</v>
      </c>
      <c r="V15" s="75">
        <v>79</v>
      </c>
      <c r="W15" s="75">
        <v>81</v>
      </c>
      <c r="X15" s="75">
        <v>70</v>
      </c>
      <c r="Y15" s="75">
        <v>72</v>
      </c>
      <c r="Z15" s="75">
        <v>80</v>
      </c>
      <c r="AA15" s="15">
        <f t="shared" si="0"/>
        <v>1674</v>
      </c>
      <c r="AB15" s="37"/>
      <c r="AC15" s="16">
        <f t="shared" si="2"/>
        <v>76.0909090909091</v>
      </c>
    </row>
    <row r="16" spans="1:29" ht="12.75">
      <c r="A16" s="38" t="s">
        <v>8</v>
      </c>
      <c r="B16" s="39"/>
      <c r="C16" s="39"/>
      <c r="D16" s="39"/>
      <c r="E16" s="18">
        <f aca="true" t="shared" si="4" ref="E16:Z16">E14-E15</f>
        <v>14</v>
      </c>
      <c r="F16" s="18">
        <f t="shared" si="4"/>
        <v>15</v>
      </c>
      <c r="G16" s="18">
        <f t="shared" si="4"/>
        <v>13</v>
      </c>
      <c r="H16" s="18">
        <f t="shared" si="4"/>
        <v>-7</v>
      </c>
      <c r="I16" s="18">
        <f t="shared" si="4"/>
        <v>2</v>
      </c>
      <c r="J16" s="18">
        <f t="shared" si="4"/>
        <v>28</v>
      </c>
      <c r="K16" s="18">
        <f t="shared" si="4"/>
        <v>8</v>
      </c>
      <c r="L16" s="18">
        <f t="shared" si="4"/>
        <v>10</v>
      </c>
      <c r="M16" s="18">
        <f t="shared" si="4"/>
        <v>13</v>
      </c>
      <c r="N16" s="18">
        <f t="shared" si="4"/>
        <v>-22</v>
      </c>
      <c r="O16" s="18">
        <f t="shared" si="4"/>
        <v>36</v>
      </c>
      <c r="P16" s="49">
        <f>P14-P15</f>
        <v>6</v>
      </c>
      <c r="Q16" s="18">
        <f t="shared" si="4"/>
        <v>1</v>
      </c>
      <c r="R16" s="18">
        <f t="shared" si="4"/>
        <v>20</v>
      </c>
      <c r="S16" s="18">
        <f t="shared" si="4"/>
        <v>-10</v>
      </c>
      <c r="T16" s="18">
        <f t="shared" si="4"/>
        <v>-10</v>
      </c>
      <c r="U16" s="18">
        <f t="shared" si="4"/>
        <v>-11</v>
      </c>
      <c r="V16" s="18">
        <f t="shared" si="4"/>
        <v>9</v>
      </c>
      <c r="W16" s="18">
        <f t="shared" si="4"/>
        <v>-20</v>
      </c>
      <c r="X16" s="18">
        <f t="shared" si="4"/>
        <v>8</v>
      </c>
      <c r="Y16" s="18">
        <f t="shared" si="4"/>
        <v>11</v>
      </c>
      <c r="Z16" s="18">
        <f t="shared" si="4"/>
        <v>14</v>
      </c>
      <c r="AA16" s="32">
        <f t="shared" si="0"/>
        <v>128</v>
      </c>
      <c r="AB16" s="5"/>
      <c r="AC16" s="33">
        <f t="shared" si="2"/>
        <v>5.818181818181818</v>
      </c>
    </row>
    <row r="17" ht="12.75">
      <c r="A17" t="s">
        <v>90</v>
      </c>
    </row>
  </sheetData>
  <conditionalFormatting sqref="E16:Z16">
    <cfRule type="cellIs" priority="1" dxfId="0" operator="between" stopIfTrue="1">
      <formula>0</formula>
      <formula>100</formula>
    </cfRule>
    <cfRule type="cellIs" priority="2" dxfId="1" operator="between" stopIfTrue="1">
      <formula>0</formula>
      <formula>-100</formula>
    </cfRule>
  </conditionalFormatting>
  <conditionalFormatting sqref="AA16:AC16">
    <cfRule type="cellIs" priority="3" dxfId="0" operator="between" stopIfTrue="1">
      <formula>0</formula>
      <formula>1000</formula>
    </cfRule>
    <cfRule type="cellIs" priority="4" dxfId="1" operator="between" stopIfTrue="1">
      <formula>0</formula>
      <formula>-1000</formula>
    </cfRule>
  </conditionalFormatting>
  <printOptions/>
  <pageMargins left="0.31496062992125984" right="0.2362204724409449" top="0.6692913385826772" bottom="0.984251968503937" header="0.5118110236220472" footer="0.5118110236220472"/>
  <pageSetup fitToHeight="1" fitToWidth="1" horizontalDpi="600" verticalDpi="600" orientation="landscape" paperSize="9" scale="89" r:id="rId2"/>
  <headerFooter alignWithMargins="0">
    <oddHeader>&amp;C&amp;A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0">
    <pageSetUpPr fitToPage="1"/>
  </sheetPr>
  <dimension ref="A1:AC19"/>
  <sheetViews>
    <sheetView workbookViewId="0" topLeftCell="A1">
      <pane xSplit="4" ySplit="1" topLeftCell="J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Z1" sqref="Z1"/>
    </sheetView>
  </sheetViews>
  <sheetFormatPr defaultColWidth="11.421875" defaultRowHeight="12.75"/>
  <cols>
    <col min="1" max="1" width="18.57421875" style="0" customWidth="1"/>
    <col min="2" max="2" width="4.8515625" style="0" bestFit="1" customWidth="1"/>
    <col min="3" max="3" width="6.140625" style="0" bestFit="1" customWidth="1"/>
    <col min="4" max="4" width="4.8515625" style="0" bestFit="1" customWidth="1"/>
    <col min="5" max="5" width="5.28125" style="0" customWidth="1"/>
    <col min="6" max="6" width="5.140625" style="0" customWidth="1"/>
    <col min="7" max="7" width="5.00390625" style="0" bestFit="1" customWidth="1"/>
    <col min="8" max="8" width="5.140625" style="0" customWidth="1"/>
    <col min="9" max="9" width="4.57421875" style="0" bestFit="1" customWidth="1"/>
    <col min="10" max="11" width="5.140625" style="0" customWidth="1"/>
    <col min="12" max="12" width="5.28125" style="0" customWidth="1"/>
    <col min="13" max="13" width="4.140625" style="0" bestFit="1" customWidth="1"/>
    <col min="14" max="14" width="5.28125" style="0" customWidth="1"/>
    <col min="15" max="15" width="4.140625" style="0" customWidth="1"/>
    <col min="16" max="16" width="5.8515625" style="0" customWidth="1"/>
    <col min="17" max="17" width="4.28125" style="0" bestFit="1" customWidth="1"/>
    <col min="18" max="18" width="5.140625" style="0" customWidth="1"/>
    <col min="19" max="19" width="5.00390625" style="0" customWidth="1"/>
    <col min="20" max="20" width="5.421875" style="0" bestFit="1" customWidth="1"/>
    <col min="21" max="21" width="5.7109375" style="0" customWidth="1"/>
    <col min="22" max="22" width="4.7109375" style="0" bestFit="1" customWidth="1"/>
    <col min="23" max="24" width="5.28125" style="0" customWidth="1"/>
    <col min="25" max="25" width="4.8515625" style="0" customWidth="1"/>
    <col min="26" max="26" width="5.28125" style="0" customWidth="1"/>
    <col min="27" max="27" width="6.28125" style="0" bestFit="1" customWidth="1"/>
    <col min="28" max="28" width="3.28125" style="0" bestFit="1" customWidth="1"/>
    <col min="29" max="29" width="7.8515625" style="0" bestFit="1" customWidth="1"/>
  </cols>
  <sheetData>
    <row r="1" spans="1:29" ht="44.25" customHeight="1">
      <c r="A1" s="1" t="s">
        <v>29</v>
      </c>
      <c r="B1" s="1" t="s">
        <v>1</v>
      </c>
      <c r="C1" s="1" t="s">
        <v>2</v>
      </c>
      <c r="D1" s="59" t="s">
        <v>3</v>
      </c>
      <c r="E1" s="60" t="s">
        <v>168</v>
      </c>
      <c r="F1" s="55" t="s">
        <v>182</v>
      </c>
      <c r="G1" s="55" t="s">
        <v>180</v>
      </c>
      <c r="H1" s="55" t="s">
        <v>181</v>
      </c>
      <c r="I1" s="55" t="s">
        <v>166</v>
      </c>
      <c r="J1" s="55" t="s">
        <v>201</v>
      </c>
      <c r="K1" s="55" t="s">
        <v>162</v>
      </c>
      <c r="L1" s="55" t="s">
        <v>202</v>
      </c>
      <c r="M1" s="55" t="s">
        <v>177</v>
      </c>
      <c r="N1" s="55" t="s">
        <v>164</v>
      </c>
      <c r="O1" s="61" t="s">
        <v>163</v>
      </c>
      <c r="P1" s="60" t="s">
        <v>170</v>
      </c>
      <c r="Q1" s="55" t="s">
        <v>173</v>
      </c>
      <c r="R1" s="55" t="s">
        <v>205</v>
      </c>
      <c r="S1" s="55" t="s">
        <v>171</v>
      </c>
      <c r="T1" s="55" t="s">
        <v>172</v>
      </c>
      <c r="U1" s="55" t="s">
        <v>169</v>
      </c>
      <c r="V1" s="55" t="s">
        <v>179</v>
      </c>
      <c r="W1" s="55" t="s">
        <v>178</v>
      </c>
      <c r="X1" s="55" t="s">
        <v>175</v>
      </c>
      <c r="Y1" s="55" t="s">
        <v>200</v>
      </c>
      <c r="Z1" s="55" t="s">
        <v>174</v>
      </c>
      <c r="AA1" s="5" t="s">
        <v>4</v>
      </c>
      <c r="AB1" s="5" t="s">
        <v>10</v>
      </c>
      <c r="AC1" s="6" t="s">
        <v>5</v>
      </c>
    </row>
    <row r="2" spans="1:29" ht="15" customHeight="1">
      <c r="A2" s="7" t="s">
        <v>132</v>
      </c>
      <c r="B2" s="34">
        <v>1982</v>
      </c>
      <c r="C2" s="56">
        <v>1.88</v>
      </c>
      <c r="D2" s="69" t="s">
        <v>71</v>
      </c>
      <c r="E2" s="63">
        <v>9</v>
      </c>
      <c r="F2" s="64">
        <v>7</v>
      </c>
      <c r="G2" s="64">
        <v>2</v>
      </c>
      <c r="H2" s="64">
        <v>21</v>
      </c>
      <c r="I2" s="64">
        <v>4</v>
      </c>
      <c r="J2" s="64">
        <v>7</v>
      </c>
      <c r="K2" s="64"/>
      <c r="L2" s="65">
        <v>20</v>
      </c>
      <c r="M2" s="65">
        <v>21</v>
      </c>
      <c r="N2" s="65"/>
      <c r="O2" s="66"/>
      <c r="P2" s="67">
        <v>15</v>
      </c>
      <c r="Q2" s="65"/>
      <c r="R2" s="65"/>
      <c r="S2" s="65"/>
      <c r="T2" s="65"/>
      <c r="U2" s="65">
        <v>0</v>
      </c>
      <c r="V2" s="65">
        <v>19</v>
      </c>
      <c r="W2" s="65">
        <v>18</v>
      </c>
      <c r="X2" s="65">
        <v>2</v>
      </c>
      <c r="Y2" s="65"/>
      <c r="Z2" s="65"/>
      <c r="AA2" s="11">
        <f aca="true" t="shared" si="0" ref="AA2:AA18">SUM(E2:Z2)</f>
        <v>145</v>
      </c>
      <c r="AB2" s="5">
        <f aca="true" t="shared" si="1" ref="AB2:AB15">COUNT(E2:Z2)</f>
        <v>13</v>
      </c>
      <c r="AC2" s="12">
        <f aca="true" t="shared" si="2" ref="AC2:AC18">AA2/COUNT(E2:Z2)</f>
        <v>11.153846153846153</v>
      </c>
    </row>
    <row r="3" spans="1:29" ht="15" customHeight="1">
      <c r="A3" s="7" t="s">
        <v>127</v>
      </c>
      <c r="B3" s="34">
        <v>1980</v>
      </c>
      <c r="C3" s="56">
        <v>1.95</v>
      </c>
      <c r="D3" s="69" t="s">
        <v>45</v>
      </c>
      <c r="E3" s="63">
        <v>12</v>
      </c>
      <c r="F3" s="64">
        <v>11</v>
      </c>
      <c r="G3" s="64">
        <v>17</v>
      </c>
      <c r="H3" s="64"/>
      <c r="I3" s="64">
        <v>7</v>
      </c>
      <c r="J3" s="64">
        <v>2</v>
      </c>
      <c r="K3" s="64"/>
      <c r="L3" s="65"/>
      <c r="M3" s="65"/>
      <c r="N3" s="65"/>
      <c r="O3" s="66"/>
      <c r="P3" s="67"/>
      <c r="Q3" s="65"/>
      <c r="R3" s="65"/>
      <c r="S3" s="65"/>
      <c r="T3" s="65"/>
      <c r="U3" s="65"/>
      <c r="V3" s="65"/>
      <c r="W3" s="65"/>
      <c r="X3" s="65"/>
      <c r="Y3" s="65"/>
      <c r="Z3" s="65"/>
      <c r="AA3" s="11">
        <f t="shared" si="0"/>
        <v>49</v>
      </c>
      <c r="AB3" s="5">
        <f t="shared" si="1"/>
        <v>5</v>
      </c>
      <c r="AC3" s="12">
        <f t="shared" si="2"/>
        <v>9.8</v>
      </c>
    </row>
    <row r="4" spans="1:29" ht="15" customHeight="1">
      <c r="A4" s="7" t="s">
        <v>130</v>
      </c>
      <c r="B4" s="34">
        <v>1979</v>
      </c>
      <c r="C4" s="56">
        <v>1.8</v>
      </c>
      <c r="D4" s="69" t="s">
        <v>11</v>
      </c>
      <c r="E4" s="63">
        <v>9</v>
      </c>
      <c r="F4" s="64">
        <v>9</v>
      </c>
      <c r="G4" s="65">
        <v>16</v>
      </c>
      <c r="H4" s="64">
        <v>18</v>
      </c>
      <c r="I4" s="64">
        <v>11</v>
      </c>
      <c r="J4" s="64">
        <v>8</v>
      </c>
      <c r="K4" s="64"/>
      <c r="L4" s="65"/>
      <c r="M4" s="65">
        <v>6</v>
      </c>
      <c r="N4" s="65"/>
      <c r="O4" s="66"/>
      <c r="P4" s="67">
        <v>7</v>
      </c>
      <c r="Q4" s="65"/>
      <c r="R4" s="65"/>
      <c r="S4" s="65"/>
      <c r="T4" s="65"/>
      <c r="U4" s="65">
        <v>2</v>
      </c>
      <c r="V4" s="65">
        <v>6</v>
      </c>
      <c r="W4" s="65">
        <v>15</v>
      </c>
      <c r="X4" s="65">
        <v>17</v>
      </c>
      <c r="Y4" s="65"/>
      <c r="Z4" s="65"/>
      <c r="AA4" s="11">
        <f t="shared" si="0"/>
        <v>124</v>
      </c>
      <c r="AB4" s="5">
        <f t="shared" si="1"/>
        <v>12</v>
      </c>
      <c r="AC4" s="12">
        <f t="shared" si="2"/>
        <v>10.333333333333334</v>
      </c>
    </row>
    <row r="5" spans="1:29" ht="15" customHeight="1">
      <c r="A5" s="7" t="s">
        <v>133</v>
      </c>
      <c r="B5" s="34">
        <v>1971</v>
      </c>
      <c r="C5" s="56">
        <v>1.97</v>
      </c>
      <c r="D5" s="69" t="s">
        <v>12</v>
      </c>
      <c r="E5" s="63"/>
      <c r="F5" s="64">
        <v>17</v>
      </c>
      <c r="G5" s="64">
        <v>6</v>
      </c>
      <c r="H5" s="64">
        <v>8</v>
      </c>
      <c r="I5" s="64">
        <v>7</v>
      </c>
      <c r="J5" s="64">
        <v>10</v>
      </c>
      <c r="K5" s="64"/>
      <c r="L5" s="65">
        <v>21</v>
      </c>
      <c r="M5" s="65">
        <v>5</v>
      </c>
      <c r="N5" s="65"/>
      <c r="O5" s="66"/>
      <c r="P5" s="67">
        <v>3</v>
      </c>
      <c r="Q5" s="65"/>
      <c r="R5" s="65"/>
      <c r="S5" s="65"/>
      <c r="T5" s="65"/>
      <c r="U5" s="65">
        <v>3</v>
      </c>
      <c r="V5" s="65">
        <v>8</v>
      </c>
      <c r="W5" s="65"/>
      <c r="X5" s="65">
        <v>2</v>
      </c>
      <c r="Y5" s="65"/>
      <c r="Z5" s="65"/>
      <c r="AA5" s="11">
        <f t="shared" si="0"/>
        <v>90</v>
      </c>
      <c r="AB5" s="5">
        <f t="shared" si="1"/>
        <v>11</v>
      </c>
      <c r="AC5" s="12">
        <f t="shared" si="2"/>
        <v>8.181818181818182</v>
      </c>
    </row>
    <row r="6" spans="1:29" ht="15" customHeight="1">
      <c r="A6" s="7" t="s">
        <v>135</v>
      </c>
      <c r="B6" s="34">
        <v>1963</v>
      </c>
      <c r="C6" s="34">
        <v>1.92</v>
      </c>
      <c r="D6" s="69" t="s">
        <v>45</v>
      </c>
      <c r="E6" s="63"/>
      <c r="F6" s="64">
        <v>6</v>
      </c>
      <c r="G6" s="64">
        <v>9</v>
      </c>
      <c r="H6" s="64">
        <v>10</v>
      </c>
      <c r="I6" s="64">
        <v>3</v>
      </c>
      <c r="J6" s="64">
        <v>7</v>
      </c>
      <c r="K6" s="64"/>
      <c r="L6" s="65"/>
      <c r="M6" s="65">
        <v>10</v>
      </c>
      <c r="N6" s="65"/>
      <c r="O6" s="66"/>
      <c r="P6" s="67"/>
      <c r="Q6" s="65"/>
      <c r="R6" s="65"/>
      <c r="S6" s="65"/>
      <c r="T6" s="65"/>
      <c r="U6" s="65"/>
      <c r="V6" s="65"/>
      <c r="W6" s="65"/>
      <c r="X6" s="65"/>
      <c r="Y6" s="65"/>
      <c r="Z6" s="65"/>
      <c r="AA6" s="11">
        <f t="shared" si="0"/>
        <v>45</v>
      </c>
      <c r="AB6" s="5">
        <f t="shared" si="1"/>
        <v>6</v>
      </c>
      <c r="AC6" s="12">
        <f t="shared" si="2"/>
        <v>7.5</v>
      </c>
    </row>
    <row r="7" spans="1:29" ht="15" customHeight="1">
      <c r="A7" s="7" t="s">
        <v>136</v>
      </c>
      <c r="B7" s="34">
        <v>1980</v>
      </c>
      <c r="C7" s="34">
        <v>1.89</v>
      </c>
      <c r="D7" s="69" t="s">
        <v>30</v>
      </c>
      <c r="E7" s="63">
        <v>9</v>
      </c>
      <c r="F7" s="64">
        <v>5</v>
      </c>
      <c r="G7" s="64">
        <v>4</v>
      </c>
      <c r="H7" s="64">
        <v>2</v>
      </c>
      <c r="I7" s="64">
        <v>8</v>
      </c>
      <c r="J7" s="64">
        <v>5</v>
      </c>
      <c r="K7" s="64"/>
      <c r="L7" s="65">
        <v>2</v>
      </c>
      <c r="M7" s="65">
        <v>8</v>
      </c>
      <c r="N7" s="65"/>
      <c r="O7" s="66"/>
      <c r="P7" s="67">
        <v>16</v>
      </c>
      <c r="Q7" s="65"/>
      <c r="R7" s="65"/>
      <c r="S7" s="65"/>
      <c r="T7" s="65"/>
      <c r="U7" s="65">
        <v>13</v>
      </c>
      <c r="V7" s="65">
        <v>4</v>
      </c>
      <c r="W7" s="65">
        <v>11</v>
      </c>
      <c r="X7" s="65"/>
      <c r="Y7" s="65"/>
      <c r="Z7" s="65"/>
      <c r="AA7" s="11">
        <f t="shared" si="0"/>
        <v>87</v>
      </c>
      <c r="AB7" s="5">
        <f t="shared" si="1"/>
        <v>12</v>
      </c>
      <c r="AC7" s="12">
        <f t="shared" si="2"/>
        <v>7.25</v>
      </c>
    </row>
    <row r="8" spans="1:29" ht="15" customHeight="1">
      <c r="A8" s="7" t="s">
        <v>131</v>
      </c>
      <c r="B8" s="34">
        <v>1980</v>
      </c>
      <c r="C8" s="56">
        <v>1.86</v>
      </c>
      <c r="D8" s="69" t="s">
        <v>12</v>
      </c>
      <c r="E8" s="63">
        <v>5</v>
      </c>
      <c r="F8" s="64">
        <v>7</v>
      </c>
      <c r="G8" s="64"/>
      <c r="H8" s="64">
        <v>5</v>
      </c>
      <c r="I8" s="64">
        <v>2</v>
      </c>
      <c r="J8" s="64">
        <v>5</v>
      </c>
      <c r="K8" s="64"/>
      <c r="L8" s="65">
        <v>10</v>
      </c>
      <c r="M8" s="65">
        <v>4</v>
      </c>
      <c r="N8" s="65"/>
      <c r="O8" s="66"/>
      <c r="P8" s="67">
        <v>8</v>
      </c>
      <c r="Q8" s="65"/>
      <c r="R8" s="65"/>
      <c r="S8" s="65"/>
      <c r="T8" s="65"/>
      <c r="U8" s="65">
        <v>10</v>
      </c>
      <c r="V8" s="65">
        <v>9</v>
      </c>
      <c r="W8" s="65">
        <v>14</v>
      </c>
      <c r="X8" s="65">
        <v>5</v>
      </c>
      <c r="Y8" s="65"/>
      <c r="Z8" s="65"/>
      <c r="AA8" s="11">
        <f t="shared" si="0"/>
        <v>84</v>
      </c>
      <c r="AB8" s="5">
        <f t="shared" si="1"/>
        <v>12</v>
      </c>
      <c r="AC8" s="12">
        <f t="shared" si="2"/>
        <v>7</v>
      </c>
    </row>
    <row r="9" spans="1:29" ht="15" customHeight="1">
      <c r="A9" s="7" t="s">
        <v>129</v>
      </c>
      <c r="B9" s="34">
        <v>1975</v>
      </c>
      <c r="C9" s="34">
        <v>1.83</v>
      </c>
      <c r="D9" s="69" t="s">
        <v>73</v>
      </c>
      <c r="E9" s="63"/>
      <c r="F9" s="64"/>
      <c r="G9" s="64">
        <v>6</v>
      </c>
      <c r="H9" s="64">
        <v>2</v>
      </c>
      <c r="I9" s="64"/>
      <c r="J9" s="64"/>
      <c r="K9" s="64"/>
      <c r="L9" s="65"/>
      <c r="M9" s="65">
        <v>9</v>
      </c>
      <c r="N9" s="65"/>
      <c r="O9" s="66"/>
      <c r="P9" s="67">
        <v>8</v>
      </c>
      <c r="Q9" s="65"/>
      <c r="R9" s="65"/>
      <c r="S9" s="65"/>
      <c r="T9" s="65"/>
      <c r="U9" s="65">
        <v>15</v>
      </c>
      <c r="V9" s="65"/>
      <c r="W9" s="65">
        <v>3</v>
      </c>
      <c r="X9" s="65">
        <v>25</v>
      </c>
      <c r="Y9" s="65"/>
      <c r="Z9" s="65"/>
      <c r="AA9" s="11">
        <f t="shared" si="0"/>
        <v>68</v>
      </c>
      <c r="AB9" s="5">
        <f t="shared" si="1"/>
        <v>7</v>
      </c>
      <c r="AC9" s="12">
        <f t="shared" si="2"/>
        <v>9.714285714285714</v>
      </c>
    </row>
    <row r="10" spans="1:29" ht="15" customHeight="1">
      <c r="A10" s="7" t="s">
        <v>233</v>
      </c>
      <c r="B10" s="34"/>
      <c r="C10" s="56"/>
      <c r="D10" s="69"/>
      <c r="E10" s="63"/>
      <c r="F10" s="64"/>
      <c r="G10" s="65"/>
      <c r="H10" s="64"/>
      <c r="I10" s="64"/>
      <c r="J10" s="64"/>
      <c r="K10" s="64"/>
      <c r="L10" s="65"/>
      <c r="M10" s="65"/>
      <c r="N10" s="65"/>
      <c r="O10" s="66"/>
      <c r="P10" s="67"/>
      <c r="Q10" s="65"/>
      <c r="R10" s="65"/>
      <c r="S10" s="65"/>
      <c r="T10" s="65"/>
      <c r="U10" s="65"/>
      <c r="V10" s="65"/>
      <c r="W10" s="65">
        <v>7</v>
      </c>
      <c r="X10" s="65"/>
      <c r="Y10" s="65"/>
      <c r="Z10" s="65"/>
      <c r="AA10" s="11">
        <f t="shared" si="0"/>
        <v>7</v>
      </c>
      <c r="AB10" s="5">
        <f t="shared" si="1"/>
        <v>1</v>
      </c>
      <c r="AC10" s="12">
        <f t="shared" si="2"/>
        <v>7</v>
      </c>
    </row>
    <row r="11" spans="1:29" ht="15" customHeight="1">
      <c r="A11" s="7" t="s">
        <v>126</v>
      </c>
      <c r="B11" s="34">
        <v>1984</v>
      </c>
      <c r="C11" s="34">
        <v>1.83</v>
      </c>
      <c r="D11" s="69" t="s">
        <v>71</v>
      </c>
      <c r="E11" s="63">
        <v>4</v>
      </c>
      <c r="F11" s="64"/>
      <c r="G11" s="64"/>
      <c r="H11" s="64">
        <v>0</v>
      </c>
      <c r="I11" s="64">
        <v>5</v>
      </c>
      <c r="J11" s="65"/>
      <c r="K11" s="64"/>
      <c r="L11" s="65">
        <v>2</v>
      </c>
      <c r="M11" s="65">
        <v>0</v>
      </c>
      <c r="N11" s="65"/>
      <c r="O11" s="66"/>
      <c r="P11" s="67"/>
      <c r="Q11" s="65"/>
      <c r="R11" s="65"/>
      <c r="S11" s="65"/>
      <c r="T11" s="65"/>
      <c r="U11" s="65"/>
      <c r="V11" s="65">
        <v>8</v>
      </c>
      <c r="W11" s="65">
        <v>2</v>
      </c>
      <c r="X11" s="65">
        <v>4</v>
      </c>
      <c r="Y11" s="65"/>
      <c r="Z11" s="65"/>
      <c r="AA11" s="11">
        <f t="shared" si="0"/>
        <v>25</v>
      </c>
      <c r="AB11" s="5">
        <f t="shared" si="1"/>
        <v>8</v>
      </c>
      <c r="AC11" s="12">
        <f t="shared" si="2"/>
        <v>3.125</v>
      </c>
    </row>
    <row r="12" spans="1:29" ht="15" customHeight="1">
      <c r="A12" s="7" t="s">
        <v>137</v>
      </c>
      <c r="B12" s="34">
        <v>1988</v>
      </c>
      <c r="C12" s="56">
        <v>1.98</v>
      </c>
      <c r="D12" s="69" t="s">
        <v>45</v>
      </c>
      <c r="E12" s="63">
        <v>2</v>
      </c>
      <c r="F12" s="64">
        <v>1</v>
      </c>
      <c r="G12" s="64">
        <v>2</v>
      </c>
      <c r="H12" s="64">
        <v>2</v>
      </c>
      <c r="I12" s="64">
        <v>2</v>
      </c>
      <c r="J12" s="64"/>
      <c r="K12" s="64"/>
      <c r="L12" s="65">
        <v>4</v>
      </c>
      <c r="M12" s="65">
        <v>1</v>
      </c>
      <c r="N12" s="65"/>
      <c r="O12" s="66"/>
      <c r="P12" s="67">
        <v>1</v>
      </c>
      <c r="Q12" s="65"/>
      <c r="R12" s="65"/>
      <c r="S12" s="65"/>
      <c r="T12" s="65"/>
      <c r="U12" s="65">
        <v>4</v>
      </c>
      <c r="V12" s="65">
        <v>2</v>
      </c>
      <c r="W12" s="65">
        <v>2</v>
      </c>
      <c r="X12" s="65">
        <v>5</v>
      </c>
      <c r="Y12" s="65"/>
      <c r="Z12" s="65"/>
      <c r="AA12" s="11">
        <f t="shared" si="0"/>
        <v>28</v>
      </c>
      <c r="AB12" s="5">
        <f t="shared" si="1"/>
        <v>12</v>
      </c>
      <c r="AC12" s="12">
        <f t="shared" si="2"/>
        <v>2.3333333333333335</v>
      </c>
    </row>
    <row r="13" spans="1:29" ht="15" customHeight="1">
      <c r="A13" s="7" t="s">
        <v>217</v>
      </c>
      <c r="B13" s="34">
        <v>1989</v>
      </c>
      <c r="C13" s="56"/>
      <c r="D13" s="69"/>
      <c r="E13" s="63"/>
      <c r="F13" s="64"/>
      <c r="G13" s="64"/>
      <c r="H13" s="64"/>
      <c r="I13" s="64"/>
      <c r="J13" s="64">
        <v>2</v>
      </c>
      <c r="K13" s="64"/>
      <c r="L13" s="65"/>
      <c r="M13" s="65"/>
      <c r="N13" s="65"/>
      <c r="O13" s="66"/>
      <c r="P13" s="67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11">
        <f t="shared" si="0"/>
        <v>2</v>
      </c>
      <c r="AB13" s="5">
        <f t="shared" si="1"/>
        <v>1</v>
      </c>
      <c r="AC13" s="12">
        <f t="shared" si="2"/>
        <v>2</v>
      </c>
    </row>
    <row r="14" spans="1:29" ht="15" customHeight="1">
      <c r="A14" s="7" t="s">
        <v>134</v>
      </c>
      <c r="B14" s="34">
        <v>1987</v>
      </c>
      <c r="C14" s="56">
        <v>2</v>
      </c>
      <c r="D14" s="69" t="s">
        <v>45</v>
      </c>
      <c r="E14" s="63">
        <v>4</v>
      </c>
      <c r="F14" s="64">
        <v>0</v>
      </c>
      <c r="G14" s="64">
        <v>0</v>
      </c>
      <c r="H14" s="64">
        <v>0</v>
      </c>
      <c r="I14" s="64">
        <v>0</v>
      </c>
      <c r="J14" s="64"/>
      <c r="K14" s="64"/>
      <c r="L14" s="65"/>
      <c r="M14" s="65"/>
      <c r="N14" s="65"/>
      <c r="O14" s="70"/>
      <c r="P14" s="67">
        <v>3</v>
      </c>
      <c r="Q14" s="65"/>
      <c r="R14" s="65"/>
      <c r="S14" s="65"/>
      <c r="T14" s="65"/>
      <c r="U14" s="65">
        <v>2</v>
      </c>
      <c r="V14" s="65">
        <v>0</v>
      </c>
      <c r="W14" s="65">
        <v>8</v>
      </c>
      <c r="X14" s="65">
        <v>15</v>
      </c>
      <c r="Y14" s="65"/>
      <c r="Z14" s="65"/>
      <c r="AA14" s="11">
        <f t="shared" si="0"/>
        <v>32</v>
      </c>
      <c r="AB14" s="5">
        <f t="shared" si="1"/>
        <v>10</v>
      </c>
      <c r="AC14" s="12">
        <f t="shared" si="2"/>
        <v>3.2</v>
      </c>
    </row>
    <row r="15" spans="1:29" ht="15" customHeight="1">
      <c r="A15" s="7" t="s">
        <v>125</v>
      </c>
      <c r="B15" s="34">
        <v>1971</v>
      </c>
      <c r="C15" s="56">
        <v>1.8</v>
      </c>
      <c r="D15" s="69" t="s">
        <v>11</v>
      </c>
      <c r="E15" s="63"/>
      <c r="F15" s="64"/>
      <c r="G15" s="64"/>
      <c r="H15" s="64"/>
      <c r="I15" s="64"/>
      <c r="J15" s="64"/>
      <c r="K15" s="64"/>
      <c r="L15" s="65"/>
      <c r="M15" s="65"/>
      <c r="N15" s="65"/>
      <c r="O15" s="70"/>
      <c r="P15" s="67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11">
        <f t="shared" si="0"/>
        <v>0</v>
      </c>
      <c r="AB15" s="5">
        <f t="shared" si="1"/>
        <v>0</v>
      </c>
      <c r="AC15" s="12" t="e">
        <f t="shared" si="2"/>
        <v>#DIV/0!</v>
      </c>
    </row>
    <row r="16" spans="1:29" ht="15" customHeight="1">
      <c r="A16" s="72" t="s">
        <v>6</v>
      </c>
      <c r="B16" s="35">
        <f>2006-(SUM(B2:B15)/COUNT(B2:B15))</f>
        <v>26.84615384615381</v>
      </c>
      <c r="C16" s="36">
        <f>SUM(C2:C15)/COUNT(C2:C15)</f>
        <v>1.8925</v>
      </c>
      <c r="D16" s="34"/>
      <c r="E16" s="28">
        <f>SUM(E2:E15)</f>
        <v>54</v>
      </c>
      <c r="F16" s="28">
        <f>SUM(F2:F15)</f>
        <v>63</v>
      </c>
      <c r="G16" s="28">
        <f>SUM(G2:G15)</f>
        <v>62</v>
      </c>
      <c r="H16" s="28">
        <f>SUM(H2:H15)</f>
        <v>68</v>
      </c>
      <c r="I16" s="28">
        <f>SUM(I2:I15)</f>
        <v>49</v>
      </c>
      <c r="J16" s="28">
        <f>SUM(J2:J15)+3</f>
        <v>49</v>
      </c>
      <c r="K16" s="28">
        <v>63</v>
      </c>
      <c r="L16" s="28">
        <f>SUM(L2:L15)</f>
        <v>59</v>
      </c>
      <c r="M16" s="28">
        <f>SUM(M2:M15)</f>
        <v>64</v>
      </c>
      <c r="N16" s="28">
        <v>65</v>
      </c>
      <c r="O16" s="73">
        <v>58</v>
      </c>
      <c r="P16" s="74">
        <f>SUM(P2:P15)</f>
        <v>61</v>
      </c>
      <c r="Q16" s="28">
        <v>65</v>
      </c>
      <c r="R16" s="28">
        <v>60</v>
      </c>
      <c r="S16" s="28">
        <v>64</v>
      </c>
      <c r="T16" s="28">
        <v>81</v>
      </c>
      <c r="U16" s="28">
        <f>SUM(U2:U15)</f>
        <v>49</v>
      </c>
      <c r="V16" s="28">
        <f>SUM(V2:V15)</f>
        <v>56</v>
      </c>
      <c r="W16" s="28">
        <f>SUM(W2:W15)</f>
        <v>80</v>
      </c>
      <c r="X16" s="28">
        <f>SUM(X2:X15)</f>
        <v>75</v>
      </c>
      <c r="Y16" s="28">
        <v>63</v>
      </c>
      <c r="Z16" s="73">
        <v>80</v>
      </c>
      <c r="AA16" s="15">
        <f t="shared" si="0"/>
        <v>1388</v>
      </c>
      <c r="AB16" s="37"/>
      <c r="AC16" s="16">
        <f t="shared" si="2"/>
        <v>63.09090909090909</v>
      </c>
    </row>
    <row r="17" spans="1:29" ht="12.75">
      <c r="A17" s="38" t="s">
        <v>7</v>
      </c>
      <c r="B17" s="39"/>
      <c r="C17" s="39"/>
      <c r="D17" s="39"/>
      <c r="E17" s="75">
        <v>66</v>
      </c>
      <c r="F17" s="75">
        <v>81</v>
      </c>
      <c r="G17" s="75">
        <v>80</v>
      </c>
      <c r="H17" s="75">
        <v>63</v>
      </c>
      <c r="I17" s="75">
        <v>70</v>
      </c>
      <c r="J17" s="75">
        <v>84</v>
      </c>
      <c r="K17" s="75">
        <v>85</v>
      </c>
      <c r="L17" s="75">
        <v>111</v>
      </c>
      <c r="M17" s="75">
        <v>70</v>
      </c>
      <c r="N17" s="75">
        <v>70</v>
      </c>
      <c r="O17" s="76">
        <v>94</v>
      </c>
      <c r="P17" s="77">
        <v>84</v>
      </c>
      <c r="Q17" s="75">
        <v>79</v>
      </c>
      <c r="R17" s="75">
        <v>73</v>
      </c>
      <c r="S17" s="75">
        <v>89</v>
      </c>
      <c r="T17" s="75">
        <v>89</v>
      </c>
      <c r="U17" s="75">
        <v>74</v>
      </c>
      <c r="V17" s="75">
        <v>71</v>
      </c>
      <c r="W17" s="75">
        <v>103</v>
      </c>
      <c r="X17" s="75">
        <v>79</v>
      </c>
      <c r="Y17" s="75">
        <v>77</v>
      </c>
      <c r="Z17" s="75">
        <v>94</v>
      </c>
      <c r="AA17" s="15">
        <f t="shared" si="0"/>
        <v>1786</v>
      </c>
      <c r="AB17" s="37"/>
      <c r="AC17" s="16">
        <f t="shared" si="2"/>
        <v>81.18181818181819</v>
      </c>
    </row>
    <row r="18" spans="1:29" ht="12.75">
      <c r="A18" s="38" t="s">
        <v>8</v>
      </c>
      <c r="B18" s="39"/>
      <c r="C18" s="39"/>
      <c r="D18" s="39"/>
      <c r="E18" s="18">
        <f aca="true" t="shared" si="3" ref="E18:Z18">E16-E17</f>
        <v>-12</v>
      </c>
      <c r="F18" s="18">
        <f t="shared" si="3"/>
        <v>-18</v>
      </c>
      <c r="G18" s="18">
        <f t="shared" si="3"/>
        <v>-18</v>
      </c>
      <c r="H18" s="18">
        <f t="shared" si="3"/>
        <v>5</v>
      </c>
      <c r="I18" s="18">
        <f t="shared" si="3"/>
        <v>-21</v>
      </c>
      <c r="J18" s="18">
        <f t="shared" si="3"/>
        <v>-35</v>
      </c>
      <c r="K18" s="18">
        <f t="shared" si="3"/>
        <v>-22</v>
      </c>
      <c r="L18" s="18">
        <f t="shared" si="3"/>
        <v>-52</v>
      </c>
      <c r="M18" s="18">
        <f t="shared" si="3"/>
        <v>-6</v>
      </c>
      <c r="N18" s="18">
        <f t="shared" si="3"/>
        <v>-5</v>
      </c>
      <c r="O18" s="18">
        <f t="shared" si="3"/>
        <v>-36</v>
      </c>
      <c r="P18" s="49">
        <f>P16-P17</f>
        <v>-23</v>
      </c>
      <c r="Q18" s="18">
        <f t="shared" si="3"/>
        <v>-14</v>
      </c>
      <c r="R18" s="18">
        <f t="shared" si="3"/>
        <v>-13</v>
      </c>
      <c r="S18" s="18">
        <f t="shared" si="3"/>
        <v>-25</v>
      </c>
      <c r="T18" s="18">
        <f t="shared" si="3"/>
        <v>-8</v>
      </c>
      <c r="U18" s="18">
        <f t="shared" si="3"/>
        <v>-25</v>
      </c>
      <c r="V18" s="18">
        <f t="shared" si="3"/>
        <v>-15</v>
      </c>
      <c r="W18" s="18">
        <f t="shared" si="3"/>
        <v>-23</v>
      </c>
      <c r="X18" s="18">
        <f t="shared" si="3"/>
        <v>-4</v>
      </c>
      <c r="Y18" s="18">
        <f t="shared" si="3"/>
        <v>-14</v>
      </c>
      <c r="Z18" s="18">
        <f t="shared" si="3"/>
        <v>-14</v>
      </c>
      <c r="AA18" s="32">
        <f t="shared" si="0"/>
        <v>-398</v>
      </c>
      <c r="AB18" s="5"/>
      <c r="AC18" s="33">
        <f t="shared" si="2"/>
        <v>-18.09090909090909</v>
      </c>
    </row>
    <row r="19" ht="12.75">
      <c r="A19" t="s">
        <v>128</v>
      </c>
    </row>
  </sheetData>
  <conditionalFormatting sqref="E18:Z18">
    <cfRule type="cellIs" priority="1" dxfId="0" operator="between" stopIfTrue="1">
      <formula>0</formula>
      <formula>100</formula>
    </cfRule>
    <cfRule type="cellIs" priority="2" dxfId="1" operator="between" stopIfTrue="1">
      <formula>0</formula>
      <formula>-100</formula>
    </cfRule>
  </conditionalFormatting>
  <conditionalFormatting sqref="AA18:AC18">
    <cfRule type="cellIs" priority="3" dxfId="0" operator="between" stopIfTrue="1">
      <formula>0</formula>
      <formula>1000</formula>
    </cfRule>
    <cfRule type="cellIs" priority="4" dxfId="1" operator="between" stopIfTrue="1">
      <formula>0</formula>
      <formula>-1000</formula>
    </cfRule>
  </conditionalFormatting>
  <printOptions/>
  <pageMargins left="0.31496062992125984" right="0.2362204724409449" top="0.6692913385826772" bottom="0.984251968503937" header="0.5118110236220472" footer="0.5118110236220472"/>
  <pageSetup fitToHeight="1" fitToWidth="1" horizontalDpi="600" verticalDpi="600" orientation="landscape" paperSize="9" scale="86" r:id="rId2"/>
  <headerFooter alignWithMargins="0">
    <oddHeader>&amp;C&amp;A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workbookViewId="0" topLeftCell="A1">
      <selection activeCell="A1" sqref="A1"/>
    </sheetView>
  </sheetViews>
  <sheetFormatPr defaultColWidth="11.421875" defaultRowHeight="12.75"/>
  <cols>
    <col min="1" max="1" width="14.28125" style="79" bestFit="1" customWidth="1"/>
    <col min="2" max="2" width="5.28125" style="0" customWidth="1"/>
    <col min="3" max="3" width="5.28125" style="0" bestFit="1" customWidth="1"/>
    <col min="6" max="6" width="14.28125" style="0" bestFit="1" customWidth="1"/>
    <col min="7" max="8" width="5.28125" style="0" bestFit="1" customWidth="1"/>
    <col min="10" max="10" width="14.28125" style="0" bestFit="1" customWidth="1"/>
    <col min="11" max="11" width="5.8515625" style="0" bestFit="1" customWidth="1"/>
    <col min="12" max="12" width="5.421875" style="0" bestFit="1" customWidth="1"/>
  </cols>
  <sheetData>
    <row r="1" spans="1:12" s="79" customFormat="1" ht="12.75">
      <c r="A1" s="78"/>
      <c r="B1" s="78" t="s">
        <v>1</v>
      </c>
      <c r="C1" s="78"/>
      <c r="J1" s="78"/>
      <c r="K1" s="78" t="s">
        <v>2</v>
      </c>
      <c r="L1" s="78"/>
    </row>
    <row r="2" spans="1:12" ht="12.75">
      <c r="A2" s="78" t="s">
        <v>58</v>
      </c>
      <c r="B2" s="80">
        <f>Curgy!B13</f>
        <v>23.545454545454504</v>
      </c>
      <c r="C2" s="81"/>
      <c r="J2" s="78" t="s">
        <v>93</v>
      </c>
      <c r="K2" s="82">
        <f>Montbrison!C13</f>
        <v>1.9290000000000003</v>
      </c>
      <c r="L2" s="81"/>
    </row>
    <row r="3" spans="1:12" ht="12.75">
      <c r="A3" s="78" t="s">
        <v>98</v>
      </c>
      <c r="B3" s="80">
        <f>Sorbiers!B15</f>
        <v>23.583333333333258</v>
      </c>
      <c r="C3" s="81"/>
      <c r="J3" s="78" t="s">
        <v>81</v>
      </c>
      <c r="K3" s="82">
        <f>Lagnieu!C15</f>
        <v>1.9199999999999997</v>
      </c>
      <c r="L3" s="81"/>
    </row>
    <row r="4" spans="1:12" ht="12.75">
      <c r="A4" s="78" t="s">
        <v>41</v>
      </c>
      <c r="B4" s="80">
        <f>Montferrand!$B$17</f>
        <v>24.615384615384528</v>
      </c>
      <c r="C4" s="81"/>
      <c r="J4" s="78" t="s">
        <v>58</v>
      </c>
      <c r="K4" s="82">
        <f>Curgy!C13</f>
        <v>1.8972727272727274</v>
      </c>
      <c r="L4" s="80"/>
    </row>
    <row r="5" spans="1:12" ht="12.75">
      <c r="A5" s="78" t="s">
        <v>39</v>
      </c>
      <c r="B5" s="80">
        <f>Tarare!$B$14</f>
        <v>24.083333333333258</v>
      </c>
      <c r="C5" s="81"/>
      <c r="J5" s="78" t="s">
        <v>97</v>
      </c>
      <c r="K5" s="82">
        <f>Charnay!C14</f>
        <v>1.8933333333333333</v>
      </c>
      <c r="L5" s="80"/>
    </row>
    <row r="6" spans="1:12" ht="12.75">
      <c r="A6" s="78" t="s">
        <v>40</v>
      </c>
      <c r="B6" s="80">
        <f>Issoire!$B$14</f>
        <v>25.75</v>
      </c>
      <c r="C6" s="82"/>
      <c r="J6" s="78" t="s">
        <v>96</v>
      </c>
      <c r="K6" s="82">
        <f>'Vic-le-Comte'!C16</f>
        <v>1.8925</v>
      </c>
      <c r="L6" s="80"/>
    </row>
    <row r="7" spans="1:12" ht="12.75">
      <c r="A7" s="78" t="s">
        <v>95</v>
      </c>
      <c r="B7" s="80">
        <f>Billom!B15</f>
        <v>24.384615384615472</v>
      </c>
      <c r="C7" s="82"/>
      <c r="J7" s="78" t="s">
        <v>94</v>
      </c>
      <c r="K7" s="82">
        <f>'Pt-de-Chéruy'!C15</f>
        <v>1.8918181818181814</v>
      </c>
      <c r="L7" s="81"/>
    </row>
    <row r="8" spans="1:12" ht="12.75">
      <c r="A8" s="78" t="s">
        <v>93</v>
      </c>
      <c r="B8" s="80">
        <f>Montbrison!B13</f>
        <v>23.90909090909099</v>
      </c>
      <c r="C8" s="81"/>
      <c r="J8" s="78" t="s">
        <v>98</v>
      </c>
      <c r="K8" s="82">
        <f>Sorbiers!C15</f>
        <v>1.8889999999999998</v>
      </c>
      <c r="L8" s="80"/>
    </row>
    <row r="9" spans="1:12" ht="12.75">
      <c r="A9" s="78" t="s">
        <v>81</v>
      </c>
      <c r="B9" s="80">
        <f>Lagnieu!B15</f>
        <v>24.923076923076906</v>
      </c>
      <c r="C9" s="81"/>
      <c r="J9" s="83" t="s">
        <v>38</v>
      </c>
      <c r="K9" s="82">
        <f>Quincié!C16</f>
        <v>1.8838461538461537</v>
      </c>
      <c r="L9" s="81"/>
    </row>
    <row r="10" spans="1:12" ht="12.75">
      <c r="A10" s="78" t="s">
        <v>97</v>
      </c>
      <c r="B10" s="80">
        <f>Charnay!B14</f>
        <v>25</v>
      </c>
      <c r="C10" s="81"/>
      <c r="J10" s="78" t="s">
        <v>41</v>
      </c>
      <c r="K10" s="82">
        <f>Montferrand!C17</f>
        <v>1.902727272727273</v>
      </c>
      <c r="L10" s="80"/>
    </row>
    <row r="11" spans="1:12" ht="12.75">
      <c r="A11" s="83" t="s">
        <v>38</v>
      </c>
      <c r="B11" s="80">
        <f>Quincié!$B$16</f>
        <v>25.461538461538566</v>
      </c>
      <c r="C11" s="81"/>
      <c r="J11" s="78" t="s">
        <v>39</v>
      </c>
      <c r="K11" s="82">
        <f>Tarare!C14</f>
        <v>1.8808333333333334</v>
      </c>
      <c r="L11" s="80"/>
    </row>
    <row r="12" spans="1:12" ht="12.75">
      <c r="A12" s="78" t="s">
        <v>94</v>
      </c>
      <c r="B12" s="80">
        <f>'Pt-de-Chéruy'!B15</f>
        <v>26.63636363636374</v>
      </c>
      <c r="C12" s="81"/>
      <c r="J12" s="78" t="s">
        <v>40</v>
      </c>
      <c r="K12" s="82">
        <f>Issoire!C14</f>
        <v>1.873636363636364</v>
      </c>
      <c r="L12" s="80"/>
    </row>
    <row r="13" spans="1:12" ht="12.75">
      <c r="A13" s="78" t="s">
        <v>96</v>
      </c>
      <c r="B13" s="80">
        <f>'Vic-le-Comte'!B16</f>
        <v>26.84615384615381</v>
      </c>
      <c r="C13" s="81"/>
      <c r="J13" s="78" t="s">
        <v>95</v>
      </c>
      <c r="K13" s="82">
        <f>Billom!C15</f>
        <v>1.8708333333333333</v>
      </c>
      <c r="L13" s="80"/>
    </row>
  </sheetData>
  <printOptions/>
  <pageMargins left="0.31496062992125984" right="0.2362204724409449" top="0.6692913385826772" bottom="0.984251968503937" header="0.5118110236220472" footer="0.5118110236220472"/>
  <pageSetup fitToHeight="1" fitToWidth="1" horizontalDpi="600" verticalDpi="600" orientation="landscape" paperSize="9" r:id="rId2"/>
  <headerFooter alignWithMargins="0">
    <oddHeader>&amp;C&amp;A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AC17"/>
  <sheetViews>
    <sheetView workbookViewId="0" topLeftCell="A1">
      <pane xSplit="4" ySplit="1" topLeftCell="J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C1" sqref="AC1"/>
    </sheetView>
  </sheetViews>
  <sheetFormatPr defaultColWidth="11.421875" defaultRowHeight="12.75"/>
  <cols>
    <col min="1" max="1" width="18.00390625" style="0" bestFit="1" customWidth="1"/>
    <col min="2" max="2" width="4.8515625" style="0" bestFit="1" customWidth="1"/>
    <col min="3" max="3" width="5.57421875" style="0" bestFit="1" customWidth="1"/>
    <col min="4" max="4" width="4.8515625" style="0" bestFit="1" customWidth="1"/>
    <col min="5" max="5" width="5.28125" style="0" customWidth="1"/>
    <col min="6" max="6" width="4.421875" style="0" bestFit="1" customWidth="1"/>
    <col min="7" max="7" width="5.28125" style="0" customWidth="1"/>
    <col min="8" max="9" width="5.140625" style="0" customWidth="1"/>
    <col min="10" max="10" width="4.140625" style="0" customWidth="1"/>
    <col min="11" max="11" width="5.140625" style="0" customWidth="1"/>
    <col min="12" max="12" width="4.57421875" style="0" customWidth="1"/>
    <col min="13" max="13" width="5.140625" style="0" customWidth="1"/>
    <col min="14" max="14" width="4.140625" style="0" bestFit="1" customWidth="1"/>
    <col min="15" max="15" width="5.7109375" style="0" customWidth="1"/>
    <col min="16" max="16" width="4.8515625" style="0" customWidth="1"/>
    <col min="17" max="17" width="5.140625" style="0" customWidth="1"/>
    <col min="18" max="18" width="4.140625" style="0" bestFit="1" customWidth="1"/>
    <col min="19" max="19" width="5.140625" style="0" customWidth="1"/>
    <col min="20" max="20" width="4.7109375" style="0" bestFit="1" customWidth="1"/>
    <col min="21" max="21" width="5.28125" style="0" customWidth="1"/>
    <col min="22" max="22" width="5.140625" style="0" customWidth="1"/>
    <col min="23" max="23" width="5.28125" style="0" customWidth="1"/>
    <col min="24" max="24" width="4.57421875" style="0" bestFit="1" customWidth="1"/>
    <col min="25" max="25" width="5.8515625" style="0" customWidth="1"/>
    <col min="26" max="26" width="5.7109375" style="0" customWidth="1"/>
    <col min="27" max="27" width="6.28125" style="0" bestFit="1" customWidth="1"/>
    <col min="28" max="28" width="3.28125" style="0" bestFit="1" customWidth="1"/>
    <col min="29" max="29" width="7.8515625" style="0" bestFit="1" customWidth="1"/>
  </cols>
  <sheetData>
    <row r="1" spans="1:29" ht="44.25" customHeight="1">
      <c r="A1" s="1" t="s">
        <v>29</v>
      </c>
      <c r="B1" s="1" t="s">
        <v>1</v>
      </c>
      <c r="C1" s="1" t="s">
        <v>2</v>
      </c>
      <c r="D1" s="59" t="s">
        <v>3</v>
      </c>
      <c r="E1" s="60" t="s">
        <v>164</v>
      </c>
      <c r="F1" s="55" t="s">
        <v>165</v>
      </c>
      <c r="G1" s="55" t="s">
        <v>175</v>
      </c>
      <c r="H1" s="55" t="s">
        <v>202</v>
      </c>
      <c r="I1" s="55" t="s">
        <v>162</v>
      </c>
      <c r="J1" s="55" t="s">
        <v>163</v>
      </c>
      <c r="K1" s="55" t="s">
        <v>185</v>
      </c>
      <c r="L1" s="55" t="s">
        <v>171</v>
      </c>
      <c r="M1" s="55" t="s">
        <v>172</v>
      </c>
      <c r="N1" s="55" t="s">
        <v>168</v>
      </c>
      <c r="O1" s="61" t="s">
        <v>201</v>
      </c>
      <c r="P1" s="60" t="s">
        <v>200</v>
      </c>
      <c r="Q1" s="55" t="s">
        <v>176</v>
      </c>
      <c r="R1" s="55" t="s">
        <v>177</v>
      </c>
      <c r="S1" s="55" t="s">
        <v>178</v>
      </c>
      <c r="T1" s="55" t="s">
        <v>179</v>
      </c>
      <c r="U1" s="55" t="s">
        <v>174</v>
      </c>
      <c r="V1" s="55" t="s">
        <v>180</v>
      </c>
      <c r="W1" s="55" t="s">
        <v>181</v>
      </c>
      <c r="X1" s="55" t="s">
        <v>166</v>
      </c>
      <c r="Y1" s="55" t="s">
        <v>170</v>
      </c>
      <c r="Z1" s="55" t="s">
        <v>169</v>
      </c>
      <c r="AA1" s="5" t="s">
        <v>4</v>
      </c>
      <c r="AB1" s="5" t="s">
        <v>10</v>
      </c>
      <c r="AC1" s="6" t="s">
        <v>5</v>
      </c>
    </row>
    <row r="2" spans="1:29" ht="15" customHeight="1">
      <c r="A2" s="7" t="s">
        <v>155</v>
      </c>
      <c r="B2" s="34">
        <v>1976</v>
      </c>
      <c r="C2" s="56">
        <v>1.92</v>
      </c>
      <c r="D2" s="69" t="s">
        <v>12</v>
      </c>
      <c r="E2" s="63">
        <v>12</v>
      </c>
      <c r="F2" s="64"/>
      <c r="G2" s="64">
        <v>16</v>
      </c>
      <c r="H2" s="64"/>
      <c r="I2" s="64">
        <v>29</v>
      </c>
      <c r="J2" s="64">
        <v>21</v>
      </c>
      <c r="K2" s="64">
        <v>27</v>
      </c>
      <c r="L2" s="65">
        <v>28</v>
      </c>
      <c r="M2" s="65"/>
      <c r="N2" s="65">
        <v>18</v>
      </c>
      <c r="O2" s="66">
        <v>20</v>
      </c>
      <c r="P2" s="67"/>
      <c r="Q2" s="65"/>
      <c r="R2" s="65">
        <v>19</v>
      </c>
      <c r="S2" s="65">
        <v>23</v>
      </c>
      <c r="T2" s="65">
        <v>20</v>
      </c>
      <c r="U2" s="65">
        <v>8</v>
      </c>
      <c r="V2" s="65" t="s">
        <v>167</v>
      </c>
      <c r="W2" s="65">
        <v>34</v>
      </c>
      <c r="X2" s="65"/>
      <c r="Y2" s="65">
        <v>8</v>
      </c>
      <c r="Z2" s="65" t="s">
        <v>167</v>
      </c>
      <c r="AA2" s="11">
        <f aca="true" t="shared" si="0" ref="AA2:AA16">SUM(E2:Z2)</f>
        <v>283</v>
      </c>
      <c r="AB2" s="5">
        <f aca="true" t="shared" si="1" ref="AB2:AB13">COUNT(E2:Z2)</f>
        <v>14</v>
      </c>
      <c r="AC2" s="12">
        <f aca="true" t="shared" si="2" ref="AC2:AC12">AA2/COUNT(E2:Z2)</f>
        <v>20.214285714285715</v>
      </c>
    </row>
    <row r="3" spans="1:29" ht="15" customHeight="1">
      <c r="A3" s="7" t="s">
        <v>154</v>
      </c>
      <c r="B3" s="34">
        <v>1983</v>
      </c>
      <c r="C3" s="56">
        <v>1.93</v>
      </c>
      <c r="D3" s="69" t="s">
        <v>44</v>
      </c>
      <c r="E3" s="63">
        <v>7</v>
      </c>
      <c r="F3" s="64"/>
      <c r="G3" s="64"/>
      <c r="H3" s="64"/>
      <c r="I3" s="64">
        <v>18</v>
      </c>
      <c r="J3" s="64">
        <v>14</v>
      </c>
      <c r="K3" s="64">
        <v>15</v>
      </c>
      <c r="L3" s="65">
        <v>8</v>
      </c>
      <c r="M3" s="65"/>
      <c r="N3" s="65">
        <v>14</v>
      </c>
      <c r="O3" s="66">
        <v>12</v>
      </c>
      <c r="P3" s="67"/>
      <c r="Q3" s="65"/>
      <c r="R3" s="65">
        <v>9</v>
      </c>
      <c r="S3" s="65">
        <v>22</v>
      </c>
      <c r="T3" s="65">
        <v>15</v>
      </c>
      <c r="U3" s="65">
        <v>21</v>
      </c>
      <c r="V3" s="65">
        <v>6</v>
      </c>
      <c r="W3" s="65">
        <v>16</v>
      </c>
      <c r="X3" s="65"/>
      <c r="Y3" s="65">
        <v>13</v>
      </c>
      <c r="Z3" s="65">
        <v>18</v>
      </c>
      <c r="AA3" s="11">
        <f t="shared" si="0"/>
        <v>208</v>
      </c>
      <c r="AB3" s="5">
        <f t="shared" si="1"/>
        <v>15</v>
      </c>
      <c r="AC3" s="12">
        <f t="shared" si="2"/>
        <v>13.866666666666667</v>
      </c>
    </row>
    <row r="4" spans="1:29" ht="15" customHeight="1">
      <c r="A4" s="7" t="s">
        <v>158</v>
      </c>
      <c r="B4" s="34">
        <v>1978</v>
      </c>
      <c r="C4" s="34">
        <v>1.95</v>
      </c>
      <c r="D4" s="69" t="s">
        <v>42</v>
      </c>
      <c r="E4" s="63">
        <v>4</v>
      </c>
      <c r="F4" s="64"/>
      <c r="G4" s="64">
        <v>19</v>
      </c>
      <c r="H4" s="64"/>
      <c r="I4" s="64">
        <v>20</v>
      </c>
      <c r="J4" s="64">
        <v>7</v>
      </c>
      <c r="K4" s="64">
        <v>18</v>
      </c>
      <c r="L4" s="65">
        <v>21</v>
      </c>
      <c r="M4" s="65"/>
      <c r="N4" s="65">
        <v>7</v>
      </c>
      <c r="O4" s="66">
        <v>11</v>
      </c>
      <c r="P4" s="67"/>
      <c r="Q4" s="65"/>
      <c r="R4" s="65">
        <v>7</v>
      </c>
      <c r="S4" s="65">
        <v>10</v>
      </c>
      <c r="T4" s="65">
        <v>7</v>
      </c>
      <c r="U4" s="65">
        <v>12</v>
      </c>
      <c r="V4" s="65">
        <v>10</v>
      </c>
      <c r="W4" s="65">
        <v>14</v>
      </c>
      <c r="X4" s="65"/>
      <c r="Y4" s="65">
        <v>15</v>
      </c>
      <c r="Z4" s="65">
        <v>17</v>
      </c>
      <c r="AA4" s="11">
        <f t="shared" si="0"/>
        <v>199</v>
      </c>
      <c r="AB4" s="5">
        <f t="shared" si="1"/>
        <v>16</v>
      </c>
      <c r="AC4" s="12">
        <f t="shared" si="2"/>
        <v>12.4375</v>
      </c>
    </row>
    <row r="5" spans="1:29" ht="15" customHeight="1">
      <c r="A5" s="7" t="s">
        <v>149</v>
      </c>
      <c r="B5" s="34">
        <v>1982</v>
      </c>
      <c r="C5" s="56">
        <v>1.92</v>
      </c>
      <c r="D5" s="69" t="s">
        <v>11</v>
      </c>
      <c r="E5" s="63">
        <v>5</v>
      </c>
      <c r="F5" s="64"/>
      <c r="G5" s="64">
        <v>27</v>
      </c>
      <c r="H5" s="64"/>
      <c r="I5" s="64">
        <v>5</v>
      </c>
      <c r="J5" s="64">
        <v>6</v>
      </c>
      <c r="K5" s="64">
        <v>14</v>
      </c>
      <c r="L5" s="65">
        <v>3</v>
      </c>
      <c r="M5" s="65"/>
      <c r="N5" s="65">
        <v>11</v>
      </c>
      <c r="O5" s="66">
        <v>0</v>
      </c>
      <c r="P5" s="67"/>
      <c r="Q5" s="65"/>
      <c r="R5" s="65">
        <v>13</v>
      </c>
      <c r="S5" s="65">
        <v>5</v>
      </c>
      <c r="T5" s="65">
        <v>2</v>
      </c>
      <c r="U5" s="65">
        <v>5</v>
      </c>
      <c r="V5" s="65">
        <v>10</v>
      </c>
      <c r="W5" s="65">
        <v>2</v>
      </c>
      <c r="X5" s="65"/>
      <c r="Y5" s="65">
        <v>19</v>
      </c>
      <c r="Z5" s="65">
        <v>7</v>
      </c>
      <c r="AA5" s="11">
        <f t="shared" si="0"/>
        <v>134</v>
      </c>
      <c r="AB5" s="5">
        <f t="shared" si="1"/>
        <v>16</v>
      </c>
      <c r="AC5" s="12">
        <f t="shared" si="2"/>
        <v>8.375</v>
      </c>
    </row>
    <row r="6" spans="1:29" ht="15" customHeight="1">
      <c r="A6" s="7" t="s">
        <v>151</v>
      </c>
      <c r="B6" s="34">
        <v>1985</v>
      </c>
      <c r="C6" s="56">
        <v>1.77</v>
      </c>
      <c r="D6" s="69" t="s">
        <v>75</v>
      </c>
      <c r="E6" s="63">
        <v>5</v>
      </c>
      <c r="F6" s="64"/>
      <c r="G6" s="64">
        <v>6</v>
      </c>
      <c r="H6" s="64"/>
      <c r="I6" s="64">
        <v>3</v>
      </c>
      <c r="J6" s="64">
        <v>8</v>
      </c>
      <c r="K6" s="64">
        <v>11</v>
      </c>
      <c r="L6" s="65">
        <v>9</v>
      </c>
      <c r="M6" s="65"/>
      <c r="N6" s="65">
        <v>9</v>
      </c>
      <c r="O6" s="66">
        <v>18</v>
      </c>
      <c r="P6" s="67"/>
      <c r="Q6" s="65"/>
      <c r="R6" s="65">
        <v>0</v>
      </c>
      <c r="S6" s="65">
        <v>0</v>
      </c>
      <c r="T6" s="65">
        <v>8</v>
      </c>
      <c r="U6" s="65">
        <v>16</v>
      </c>
      <c r="V6" s="65">
        <v>12</v>
      </c>
      <c r="W6" s="65">
        <v>11</v>
      </c>
      <c r="X6" s="65"/>
      <c r="Y6" s="65">
        <v>4</v>
      </c>
      <c r="Z6" s="65">
        <v>14</v>
      </c>
      <c r="AA6" s="11">
        <f t="shared" si="0"/>
        <v>134</v>
      </c>
      <c r="AB6" s="5">
        <f t="shared" si="1"/>
        <v>16</v>
      </c>
      <c r="AC6" s="12">
        <f t="shared" si="2"/>
        <v>8.375</v>
      </c>
    </row>
    <row r="7" spans="1:29" ht="15" customHeight="1">
      <c r="A7" s="7" t="s">
        <v>159</v>
      </c>
      <c r="B7" s="34">
        <v>1979</v>
      </c>
      <c r="C7" s="56">
        <v>1.97</v>
      </c>
      <c r="D7" s="69" t="s">
        <v>45</v>
      </c>
      <c r="E7" s="63">
        <v>2</v>
      </c>
      <c r="F7" s="64"/>
      <c r="G7" s="64">
        <v>9</v>
      </c>
      <c r="H7" s="64"/>
      <c r="I7" s="64">
        <v>2</v>
      </c>
      <c r="J7" s="64">
        <v>7</v>
      </c>
      <c r="K7" s="64" t="s">
        <v>183</v>
      </c>
      <c r="L7" s="65"/>
      <c r="M7" s="65"/>
      <c r="N7" s="65">
        <v>2</v>
      </c>
      <c r="O7" s="66">
        <v>7</v>
      </c>
      <c r="P7" s="67"/>
      <c r="Q7" s="65"/>
      <c r="R7" s="65">
        <v>6</v>
      </c>
      <c r="S7" s="65">
        <v>3</v>
      </c>
      <c r="T7" s="65"/>
      <c r="U7" s="65">
        <v>7</v>
      </c>
      <c r="V7" s="65">
        <v>10</v>
      </c>
      <c r="W7" s="65"/>
      <c r="X7" s="65"/>
      <c r="Y7" s="65">
        <v>2</v>
      </c>
      <c r="Z7" s="65" t="s">
        <v>183</v>
      </c>
      <c r="AA7" s="11">
        <f t="shared" si="0"/>
        <v>57</v>
      </c>
      <c r="AB7" s="5">
        <f t="shared" si="1"/>
        <v>11</v>
      </c>
      <c r="AC7" s="12">
        <f t="shared" si="2"/>
        <v>5.181818181818182</v>
      </c>
    </row>
    <row r="8" spans="1:29" ht="15" customHeight="1">
      <c r="A8" s="7" t="s">
        <v>156</v>
      </c>
      <c r="B8" s="34">
        <v>1976</v>
      </c>
      <c r="C8" s="34">
        <v>1.86</v>
      </c>
      <c r="D8" s="69" t="s">
        <v>12</v>
      </c>
      <c r="E8" s="63">
        <v>12</v>
      </c>
      <c r="F8" s="64"/>
      <c r="G8" s="64">
        <v>10</v>
      </c>
      <c r="H8" s="64"/>
      <c r="I8" s="64">
        <v>2</v>
      </c>
      <c r="J8" s="64">
        <v>4</v>
      </c>
      <c r="K8" s="64">
        <v>7</v>
      </c>
      <c r="L8" s="65">
        <v>2</v>
      </c>
      <c r="M8" s="65"/>
      <c r="N8" s="65">
        <v>8</v>
      </c>
      <c r="O8" s="66">
        <v>2</v>
      </c>
      <c r="P8" s="67"/>
      <c r="Q8" s="65"/>
      <c r="R8" s="65">
        <v>0</v>
      </c>
      <c r="S8" s="65">
        <v>3</v>
      </c>
      <c r="T8" s="65">
        <v>6</v>
      </c>
      <c r="U8" s="65">
        <v>7</v>
      </c>
      <c r="V8" s="65">
        <v>6</v>
      </c>
      <c r="W8" s="65">
        <v>0</v>
      </c>
      <c r="X8" s="65"/>
      <c r="Y8" s="65">
        <v>7</v>
      </c>
      <c r="Z8" s="65">
        <v>6</v>
      </c>
      <c r="AA8" s="11">
        <f t="shared" si="0"/>
        <v>82</v>
      </c>
      <c r="AB8" s="5">
        <f t="shared" si="1"/>
        <v>16</v>
      </c>
      <c r="AC8" s="12">
        <f t="shared" si="2"/>
        <v>5.125</v>
      </c>
    </row>
    <row r="9" spans="1:29" ht="15" customHeight="1">
      <c r="A9" s="7" t="s">
        <v>157</v>
      </c>
      <c r="B9" s="34">
        <v>1978</v>
      </c>
      <c r="C9" s="34">
        <v>1.94</v>
      </c>
      <c r="D9" s="69" t="s">
        <v>30</v>
      </c>
      <c r="E9" s="63"/>
      <c r="F9" s="64"/>
      <c r="G9" s="64"/>
      <c r="H9" s="64"/>
      <c r="I9" s="64"/>
      <c r="J9" s="64"/>
      <c r="K9" s="64"/>
      <c r="L9" s="65"/>
      <c r="M9" s="65"/>
      <c r="N9" s="65"/>
      <c r="O9" s="66"/>
      <c r="P9" s="67"/>
      <c r="Q9" s="65"/>
      <c r="R9" s="65">
        <v>5</v>
      </c>
      <c r="S9" s="65">
        <v>4</v>
      </c>
      <c r="T9" s="65">
        <v>5</v>
      </c>
      <c r="U9" s="65">
        <v>3</v>
      </c>
      <c r="V9" s="65">
        <v>6</v>
      </c>
      <c r="W9" s="65">
        <v>0</v>
      </c>
      <c r="X9" s="65"/>
      <c r="Y9" s="65" t="s">
        <v>167</v>
      </c>
      <c r="Z9" s="65">
        <v>6</v>
      </c>
      <c r="AA9" s="11">
        <f t="shared" si="0"/>
        <v>29</v>
      </c>
      <c r="AB9" s="5">
        <f t="shared" si="1"/>
        <v>7</v>
      </c>
      <c r="AC9" s="12">
        <f t="shared" si="2"/>
        <v>4.142857142857143</v>
      </c>
    </row>
    <row r="10" spans="1:29" ht="15" customHeight="1">
      <c r="A10" s="7" t="s">
        <v>150</v>
      </c>
      <c r="B10" s="34">
        <v>1989</v>
      </c>
      <c r="C10" s="34">
        <v>1.82</v>
      </c>
      <c r="D10" s="69" t="s">
        <v>11</v>
      </c>
      <c r="E10" s="63">
        <v>3</v>
      </c>
      <c r="F10" s="64"/>
      <c r="G10" s="64">
        <v>6</v>
      </c>
      <c r="H10" s="64"/>
      <c r="I10" s="64">
        <v>0</v>
      </c>
      <c r="J10" s="65">
        <v>0</v>
      </c>
      <c r="K10" s="64">
        <v>0</v>
      </c>
      <c r="L10" s="65">
        <v>0</v>
      </c>
      <c r="M10" s="65"/>
      <c r="N10" s="65">
        <v>2</v>
      </c>
      <c r="O10" s="70">
        <v>0</v>
      </c>
      <c r="P10" s="67"/>
      <c r="Q10" s="65"/>
      <c r="R10" s="65">
        <v>6</v>
      </c>
      <c r="S10" s="65">
        <v>0</v>
      </c>
      <c r="T10" s="65">
        <v>0</v>
      </c>
      <c r="U10" s="65">
        <v>2</v>
      </c>
      <c r="V10" s="65">
        <v>9</v>
      </c>
      <c r="W10" s="65">
        <v>0</v>
      </c>
      <c r="X10" s="65"/>
      <c r="Y10" s="65">
        <v>0</v>
      </c>
      <c r="Z10" s="65">
        <v>0</v>
      </c>
      <c r="AA10" s="11">
        <f t="shared" si="0"/>
        <v>28</v>
      </c>
      <c r="AB10" s="5">
        <f t="shared" si="1"/>
        <v>16</v>
      </c>
      <c r="AC10" s="12">
        <f t="shared" si="2"/>
        <v>1.75</v>
      </c>
    </row>
    <row r="11" spans="1:29" ht="15" customHeight="1">
      <c r="A11" s="7" t="s">
        <v>153</v>
      </c>
      <c r="B11" s="34">
        <v>1986</v>
      </c>
      <c r="C11" s="34">
        <v>1.85</v>
      </c>
      <c r="D11" s="69" t="s">
        <v>44</v>
      </c>
      <c r="E11" s="63">
        <v>0</v>
      </c>
      <c r="F11" s="64"/>
      <c r="G11" s="65">
        <v>5</v>
      </c>
      <c r="H11" s="64"/>
      <c r="I11" s="64">
        <v>0</v>
      </c>
      <c r="J11" s="64">
        <v>0</v>
      </c>
      <c r="K11" s="64">
        <v>0</v>
      </c>
      <c r="L11" s="65">
        <v>2</v>
      </c>
      <c r="M11" s="65"/>
      <c r="N11" s="65">
        <v>0</v>
      </c>
      <c r="O11" s="70">
        <v>0</v>
      </c>
      <c r="P11" s="67"/>
      <c r="Q11" s="65"/>
      <c r="R11" s="65">
        <v>0</v>
      </c>
      <c r="S11" s="65">
        <v>0</v>
      </c>
      <c r="T11" s="65"/>
      <c r="U11" s="65">
        <v>0</v>
      </c>
      <c r="V11" s="65">
        <v>0</v>
      </c>
      <c r="W11" s="65">
        <v>0</v>
      </c>
      <c r="X11" s="65"/>
      <c r="Y11" s="65">
        <v>0</v>
      </c>
      <c r="Z11" s="65">
        <v>6</v>
      </c>
      <c r="AA11" s="11">
        <f t="shared" si="0"/>
        <v>13</v>
      </c>
      <c r="AB11" s="5">
        <f t="shared" si="1"/>
        <v>15</v>
      </c>
      <c r="AC11" s="12">
        <f t="shared" si="2"/>
        <v>0.8666666666666667</v>
      </c>
    </row>
    <row r="12" spans="1:29" ht="15" customHeight="1">
      <c r="A12" s="7" t="s">
        <v>160</v>
      </c>
      <c r="B12" s="34">
        <v>1975</v>
      </c>
      <c r="C12" s="34">
        <v>1.99</v>
      </c>
      <c r="D12" s="69" t="s">
        <v>45</v>
      </c>
      <c r="E12" s="63">
        <v>0</v>
      </c>
      <c r="F12" s="64"/>
      <c r="G12" s="64">
        <v>1</v>
      </c>
      <c r="H12" s="64"/>
      <c r="I12" s="64">
        <v>1</v>
      </c>
      <c r="J12" s="64"/>
      <c r="K12" s="64">
        <v>1</v>
      </c>
      <c r="L12" s="65">
        <v>0</v>
      </c>
      <c r="M12" s="65"/>
      <c r="N12" s="65"/>
      <c r="O12" s="70">
        <v>0</v>
      </c>
      <c r="P12" s="67"/>
      <c r="Q12" s="65"/>
      <c r="R12" s="65"/>
      <c r="S12" s="65"/>
      <c r="T12" s="65"/>
      <c r="U12" s="65"/>
      <c r="V12" s="65"/>
      <c r="W12" s="65">
        <v>0</v>
      </c>
      <c r="X12" s="65"/>
      <c r="Y12" s="65">
        <v>1</v>
      </c>
      <c r="Z12" s="65"/>
      <c r="AA12" s="11">
        <f t="shared" si="0"/>
        <v>4</v>
      </c>
      <c r="AB12" s="5">
        <f t="shared" si="1"/>
        <v>8</v>
      </c>
      <c r="AC12" s="12">
        <f t="shared" si="2"/>
        <v>0.5</v>
      </c>
    </row>
    <row r="13" spans="1:29" ht="15" customHeight="1">
      <c r="A13" s="7" t="s">
        <v>152</v>
      </c>
      <c r="B13" s="34">
        <v>1985</v>
      </c>
      <c r="C13" s="56">
        <v>1.8</v>
      </c>
      <c r="D13" s="69" t="s">
        <v>75</v>
      </c>
      <c r="E13" s="63"/>
      <c r="F13" s="64"/>
      <c r="G13" s="64"/>
      <c r="H13" s="64"/>
      <c r="I13" s="64"/>
      <c r="J13" s="64"/>
      <c r="K13" s="64"/>
      <c r="L13" s="65"/>
      <c r="M13" s="65"/>
      <c r="N13" s="70"/>
      <c r="O13" s="71"/>
      <c r="P13" s="70"/>
      <c r="Q13" s="65"/>
      <c r="R13" s="65"/>
      <c r="S13" s="65"/>
      <c r="T13" s="65"/>
      <c r="U13" s="65"/>
      <c r="V13" s="65"/>
      <c r="W13" s="65"/>
      <c r="X13" s="65"/>
      <c r="Y13" s="65"/>
      <c r="Z13" s="66"/>
      <c r="AA13" s="11">
        <f t="shared" si="0"/>
        <v>0</v>
      </c>
      <c r="AB13" s="5">
        <f t="shared" si="1"/>
        <v>0</v>
      </c>
      <c r="AC13" s="12"/>
    </row>
    <row r="14" spans="1:29" ht="15" customHeight="1">
      <c r="A14" s="72" t="s">
        <v>6</v>
      </c>
      <c r="B14" s="35">
        <f>2006-(SUM(B2:B13)/COUNT(B2:B13))</f>
        <v>25</v>
      </c>
      <c r="C14" s="36">
        <f>SUM(C2:C13)/COUNT(C2:C13)</f>
        <v>1.8933333333333333</v>
      </c>
      <c r="D14" s="34"/>
      <c r="E14" s="28">
        <f>SUM(E2:E13)</f>
        <v>50</v>
      </c>
      <c r="F14" s="28">
        <v>81</v>
      </c>
      <c r="G14" s="28">
        <f>SUM(G2:G13)</f>
        <v>99</v>
      </c>
      <c r="H14" s="28">
        <v>58</v>
      </c>
      <c r="I14" s="28">
        <f>SUM(I2:I13)</f>
        <v>80</v>
      </c>
      <c r="J14" s="28">
        <f>SUM(J2:J13)</f>
        <v>67</v>
      </c>
      <c r="K14" s="28">
        <f>SUM(K2:K13)</f>
        <v>93</v>
      </c>
      <c r="L14" s="28">
        <f>SUM(L2:L13)</f>
        <v>73</v>
      </c>
      <c r="M14" s="28">
        <v>77</v>
      </c>
      <c r="N14" s="28">
        <f>SUM(N2:N13)</f>
        <v>71</v>
      </c>
      <c r="O14" s="28">
        <f>SUM(O2:O13)</f>
        <v>70</v>
      </c>
      <c r="P14" s="74">
        <v>64</v>
      </c>
      <c r="Q14" s="28">
        <v>79</v>
      </c>
      <c r="R14" s="28">
        <f aca="true" t="shared" si="3" ref="R14:Z14">SUM(R2:R13)</f>
        <v>65</v>
      </c>
      <c r="S14" s="28">
        <f t="shared" si="3"/>
        <v>70</v>
      </c>
      <c r="T14" s="28">
        <f t="shared" si="3"/>
        <v>63</v>
      </c>
      <c r="U14" s="28">
        <f t="shared" si="3"/>
        <v>81</v>
      </c>
      <c r="V14" s="28">
        <f t="shared" si="3"/>
        <v>69</v>
      </c>
      <c r="W14" s="28">
        <f t="shared" si="3"/>
        <v>77</v>
      </c>
      <c r="X14" s="28">
        <v>66</v>
      </c>
      <c r="Y14" s="28">
        <f t="shared" si="3"/>
        <v>69</v>
      </c>
      <c r="Z14" s="28">
        <f t="shared" si="3"/>
        <v>74</v>
      </c>
      <c r="AA14" s="15">
        <f t="shared" si="0"/>
        <v>1596</v>
      </c>
      <c r="AB14" s="37"/>
      <c r="AC14" s="16">
        <f>AA14/COUNT(E14:Z14)</f>
        <v>72.54545454545455</v>
      </c>
    </row>
    <row r="15" spans="1:29" ht="12.75">
      <c r="A15" s="38" t="s">
        <v>7</v>
      </c>
      <c r="B15" s="39"/>
      <c r="C15" s="39"/>
      <c r="D15" s="39"/>
      <c r="E15" s="75">
        <v>65</v>
      </c>
      <c r="F15" s="75">
        <v>63</v>
      </c>
      <c r="G15" s="75">
        <v>79</v>
      </c>
      <c r="H15" s="75">
        <v>78</v>
      </c>
      <c r="I15" s="75">
        <v>78</v>
      </c>
      <c r="J15" s="75">
        <v>95</v>
      </c>
      <c r="K15" s="75">
        <v>98</v>
      </c>
      <c r="L15" s="75">
        <v>65</v>
      </c>
      <c r="M15" s="75">
        <v>59</v>
      </c>
      <c r="N15" s="75">
        <v>83</v>
      </c>
      <c r="O15" s="76">
        <v>81</v>
      </c>
      <c r="P15" s="77">
        <v>74</v>
      </c>
      <c r="Q15" s="75">
        <v>65</v>
      </c>
      <c r="R15" s="75">
        <v>78</v>
      </c>
      <c r="S15" s="75">
        <v>80</v>
      </c>
      <c r="T15" s="75">
        <v>70</v>
      </c>
      <c r="U15" s="75">
        <v>70</v>
      </c>
      <c r="V15" s="75">
        <v>90</v>
      </c>
      <c r="W15" s="75">
        <v>75</v>
      </c>
      <c r="X15" s="75">
        <v>75</v>
      </c>
      <c r="Y15" s="75">
        <v>66</v>
      </c>
      <c r="Z15" s="75">
        <v>89</v>
      </c>
      <c r="AA15" s="15">
        <f t="shared" si="0"/>
        <v>1676</v>
      </c>
      <c r="AB15" s="37"/>
      <c r="AC15" s="16">
        <f>AA15/COUNT(E15:Z15)</f>
        <v>76.18181818181819</v>
      </c>
    </row>
    <row r="16" spans="1:29" ht="12.75">
      <c r="A16" s="38" t="s">
        <v>8</v>
      </c>
      <c r="B16" s="39"/>
      <c r="C16" s="39"/>
      <c r="D16" s="39"/>
      <c r="E16" s="18">
        <f aca="true" t="shared" si="4" ref="E16:Z16">E14-E15</f>
        <v>-15</v>
      </c>
      <c r="F16" s="18">
        <f t="shared" si="4"/>
        <v>18</v>
      </c>
      <c r="G16" s="18">
        <f t="shared" si="4"/>
        <v>20</v>
      </c>
      <c r="H16" s="18">
        <f t="shared" si="4"/>
        <v>-20</v>
      </c>
      <c r="I16" s="18">
        <f t="shared" si="4"/>
        <v>2</v>
      </c>
      <c r="J16" s="18">
        <f t="shared" si="4"/>
        <v>-28</v>
      </c>
      <c r="K16" s="18">
        <f t="shared" si="4"/>
        <v>-5</v>
      </c>
      <c r="L16" s="18">
        <f t="shared" si="4"/>
        <v>8</v>
      </c>
      <c r="M16" s="18">
        <f t="shared" si="4"/>
        <v>18</v>
      </c>
      <c r="N16" s="18">
        <f t="shared" si="4"/>
        <v>-12</v>
      </c>
      <c r="O16" s="18">
        <f t="shared" si="4"/>
        <v>-11</v>
      </c>
      <c r="P16" s="49">
        <f>P14-P15</f>
        <v>-10</v>
      </c>
      <c r="Q16" s="18">
        <f t="shared" si="4"/>
        <v>14</v>
      </c>
      <c r="R16" s="18">
        <f t="shared" si="4"/>
        <v>-13</v>
      </c>
      <c r="S16" s="18">
        <f t="shared" si="4"/>
        <v>-10</v>
      </c>
      <c r="T16" s="18">
        <f t="shared" si="4"/>
        <v>-7</v>
      </c>
      <c r="U16" s="18">
        <f t="shared" si="4"/>
        <v>11</v>
      </c>
      <c r="V16" s="18">
        <f t="shared" si="4"/>
        <v>-21</v>
      </c>
      <c r="W16" s="18">
        <f t="shared" si="4"/>
        <v>2</v>
      </c>
      <c r="X16" s="18">
        <f t="shared" si="4"/>
        <v>-9</v>
      </c>
      <c r="Y16" s="18">
        <f t="shared" si="4"/>
        <v>3</v>
      </c>
      <c r="Z16" s="18">
        <f t="shared" si="4"/>
        <v>-15</v>
      </c>
      <c r="AA16" s="32">
        <f t="shared" si="0"/>
        <v>-80</v>
      </c>
      <c r="AB16" s="5"/>
      <c r="AC16" s="33">
        <f>AA16/COUNT(E16:Z16)</f>
        <v>-3.6363636363636362</v>
      </c>
    </row>
    <row r="17" ht="12.75">
      <c r="A17" t="s">
        <v>161</v>
      </c>
    </row>
  </sheetData>
  <conditionalFormatting sqref="E16:Z16">
    <cfRule type="cellIs" priority="1" dxfId="0" operator="between" stopIfTrue="1">
      <formula>0</formula>
      <formula>100</formula>
    </cfRule>
    <cfRule type="cellIs" priority="2" dxfId="1" operator="between" stopIfTrue="1">
      <formula>0</formula>
      <formula>-100</formula>
    </cfRule>
  </conditionalFormatting>
  <conditionalFormatting sqref="AA16:AC16">
    <cfRule type="cellIs" priority="3" dxfId="0" operator="between" stopIfTrue="1">
      <formula>0</formula>
      <formula>1000</formula>
    </cfRule>
    <cfRule type="cellIs" priority="4" dxfId="1" operator="between" stopIfTrue="1">
      <formula>0</formula>
      <formula>-1000</formula>
    </cfRule>
  </conditionalFormatting>
  <printOptions/>
  <pageMargins left="0.31496062992125984" right="0.2362204724409449" top="0.6692913385826772" bottom="0.984251968503937" header="0.5118110236220472" footer="0.5118110236220472"/>
  <pageSetup fitToHeight="1" fitToWidth="1" horizontalDpi="600" verticalDpi="600" orientation="landscape" paperSize="9" scale="86" r:id="rId2"/>
  <headerFooter alignWithMargins="0">
    <oddHeader>&amp;C&amp;A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5">
    <pageSetUpPr fitToPage="1"/>
  </sheetPr>
  <dimension ref="A1:AC16"/>
  <sheetViews>
    <sheetView workbookViewId="0" topLeftCell="A1">
      <pane xSplit="4" ySplit="1" topLeftCell="L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D1" sqref="AD1"/>
    </sheetView>
  </sheetViews>
  <sheetFormatPr defaultColWidth="11.421875" defaultRowHeight="12.75"/>
  <cols>
    <col min="1" max="1" width="20.421875" style="0" bestFit="1" customWidth="1"/>
    <col min="2" max="2" width="4.8515625" style="0" bestFit="1" customWidth="1"/>
    <col min="3" max="3" width="5.57421875" style="0" bestFit="1" customWidth="1"/>
    <col min="4" max="4" width="4.8515625" style="0" bestFit="1" customWidth="1"/>
    <col min="5" max="5" width="5.28125" style="0" customWidth="1"/>
    <col min="6" max="6" width="5.8515625" style="0" customWidth="1"/>
    <col min="7" max="7" width="5.421875" style="0" bestFit="1" customWidth="1"/>
    <col min="8" max="8" width="5.140625" style="0" customWidth="1"/>
    <col min="9" max="9" width="5.00390625" style="0" bestFit="1" customWidth="1"/>
    <col min="10" max="10" width="5.140625" style="0" customWidth="1"/>
    <col min="11" max="11" width="4.140625" style="0" bestFit="1" customWidth="1"/>
    <col min="12" max="12" width="5.140625" style="0" customWidth="1"/>
    <col min="13" max="13" width="4.8515625" style="0" customWidth="1"/>
    <col min="14" max="14" width="5.421875" style="0" bestFit="1" customWidth="1"/>
    <col min="15" max="15" width="3.8515625" style="0" bestFit="1" customWidth="1"/>
    <col min="16" max="16" width="5.140625" style="0" customWidth="1"/>
    <col min="17" max="17" width="5.8515625" style="0" bestFit="1" customWidth="1"/>
    <col min="18" max="18" width="5.8515625" style="0" customWidth="1"/>
    <col min="19" max="19" width="4.28125" style="0" customWidth="1"/>
    <col min="20" max="20" width="5.140625" style="0" customWidth="1"/>
    <col min="21" max="21" width="4.57421875" style="0" customWidth="1"/>
    <col min="22" max="22" width="5.28125" style="0" customWidth="1"/>
    <col min="23" max="23" width="4.57421875" style="0" bestFit="1" customWidth="1"/>
    <col min="24" max="24" width="5.140625" style="0" customWidth="1"/>
    <col min="25" max="25" width="4.140625" style="0" bestFit="1" customWidth="1"/>
    <col min="26" max="26" width="5.140625" style="0" customWidth="1"/>
    <col min="27" max="27" width="6.28125" style="0" bestFit="1" customWidth="1"/>
    <col min="28" max="28" width="3.28125" style="0" bestFit="1" customWidth="1"/>
    <col min="29" max="29" width="7.8515625" style="0" bestFit="1" customWidth="1"/>
  </cols>
  <sheetData>
    <row r="1" spans="1:29" ht="44.25" customHeight="1">
      <c r="A1" s="1" t="s">
        <v>29</v>
      </c>
      <c r="B1" s="1" t="s">
        <v>1</v>
      </c>
      <c r="C1" s="1" t="s">
        <v>2</v>
      </c>
      <c r="D1" s="59" t="s">
        <v>3</v>
      </c>
      <c r="E1" s="60" t="s">
        <v>166</v>
      </c>
      <c r="F1" s="55" t="s">
        <v>184</v>
      </c>
      <c r="G1" s="55" t="s">
        <v>168</v>
      </c>
      <c r="H1" s="55" t="s">
        <v>182</v>
      </c>
      <c r="I1" s="55" t="s">
        <v>180</v>
      </c>
      <c r="J1" s="55" t="s">
        <v>206</v>
      </c>
      <c r="K1" s="55" t="s">
        <v>214</v>
      </c>
      <c r="L1" s="55" t="s">
        <v>176</v>
      </c>
      <c r="M1" s="55" t="s">
        <v>200</v>
      </c>
      <c r="N1" s="55" t="s">
        <v>174</v>
      </c>
      <c r="O1" s="61" t="s">
        <v>222</v>
      </c>
      <c r="P1" s="60" t="s">
        <v>172</v>
      </c>
      <c r="Q1" s="55" t="s">
        <v>169</v>
      </c>
      <c r="R1" s="55" t="s">
        <v>170</v>
      </c>
      <c r="S1" s="55" t="s">
        <v>173</v>
      </c>
      <c r="T1" s="55" t="s">
        <v>205</v>
      </c>
      <c r="U1" s="55" t="s">
        <v>171</v>
      </c>
      <c r="V1" s="55" t="s">
        <v>228</v>
      </c>
      <c r="W1" s="55" t="s">
        <v>165</v>
      </c>
      <c r="X1" s="55" t="s">
        <v>164</v>
      </c>
      <c r="Y1" s="55" t="s">
        <v>163</v>
      </c>
      <c r="Z1" s="55" t="s">
        <v>162</v>
      </c>
      <c r="AA1" s="5" t="s">
        <v>4</v>
      </c>
      <c r="AB1" s="5" t="s">
        <v>10</v>
      </c>
      <c r="AC1" s="6" t="s">
        <v>5</v>
      </c>
    </row>
    <row r="2" spans="1:29" ht="15" customHeight="1">
      <c r="A2" s="7" t="s">
        <v>52</v>
      </c>
      <c r="B2" s="34">
        <v>1982</v>
      </c>
      <c r="C2" s="34">
        <v>1.87</v>
      </c>
      <c r="D2" s="62">
        <v>1</v>
      </c>
      <c r="E2" s="63" t="s">
        <v>167</v>
      </c>
      <c r="F2" s="64">
        <v>18</v>
      </c>
      <c r="G2" s="64">
        <v>12</v>
      </c>
      <c r="H2" s="64"/>
      <c r="I2" s="64">
        <v>15</v>
      </c>
      <c r="J2" s="64">
        <v>15</v>
      </c>
      <c r="K2" s="64">
        <v>17</v>
      </c>
      <c r="L2" s="65">
        <v>19</v>
      </c>
      <c r="M2" s="65"/>
      <c r="N2" s="65">
        <v>19</v>
      </c>
      <c r="O2" s="66">
        <v>20</v>
      </c>
      <c r="P2" s="67"/>
      <c r="Q2" s="65">
        <v>12</v>
      </c>
      <c r="R2" s="65">
        <v>32</v>
      </c>
      <c r="S2" s="65">
        <v>21</v>
      </c>
      <c r="T2" s="65">
        <v>26</v>
      </c>
      <c r="U2" s="65">
        <v>23</v>
      </c>
      <c r="V2" s="65">
        <v>25</v>
      </c>
      <c r="W2" s="65">
        <v>39</v>
      </c>
      <c r="X2" s="65"/>
      <c r="Y2" s="65">
        <v>23</v>
      </c>
      <c r="Z2" s="65">
        <v>29</v>
      </c>
      <c r="AA2" s="11">
        <f aca="true" t="shared" si="0" ref="AA2:AA15">SUM(E2:Z2)</f>
        <v>365</v>
      </c>
      <c r="AB2" s="5">
        <f aca="true" t="shared" si="1" ref="AB2:AB12">COUNT(E2:Z2)</f>
        <v>17</v>
      </c>
      <c r="AC2" s="12">
        <f aca="true" t="shared" si="2" ref="AC2:AC15">AA2/COUNT(E2:Z2)</f>
        <v>21.470588235294116</v>
      </c>
    </row>
    <row r="3" spans="1:29" ht="15" customHeight="1">
      <c r="A3" s="7" t="s">
        <v>56</v>
      </c>
      <c r="B3" s="34">
        <v>1982</v>
      </c>
      <c r="C3" s="56">
        <v>1.98</v>
      </c>
      <c r="D3" s="69" t="s">
        <v>42</v>
      </c>
      <c r="E3" s="63">
        <v>15</v>
      </c>
      <c r="F3" s="64">
        <v>17</v>
      </c>
      <c r="G3" s="64">
        <v>20</v>
      </c>
      <c r="H3" s="64"/>
      <c r="I3" s="64">
        <v>15</v>
      </c>
      <c r="J3" s="64">
        <v>17</v>
      </c>
      <c r="K3" s="64">
        <v>16</v>
      </c>
      <c r="L3" s="65">
        <v>17</v>
      </c>
      <c r="M3" s="65"/>
      <c r="N3" s="65">
        <v>16</v>
      </c>
      <c r="O3" s="66">
        <v>32</v>
      </c>
      <c r="P3" s="67"/>
      <c r="Q3" s="65">
        <v>22</v>
      </c>
      <c r="R3" s="65">
        <v>11</v>
      </c>
      <c r="S3" s="65">
        <v>18</v>
      </c>
      <c r="T3" s="65">
        <v>20</v>
      </c>
      <c r="U3" s="65">
        <v>5</v>
      </c>
      <c r="V3" s="65">
        <v>25</v>
      </c>
      <c r="W3" s="65">
        <v>14</v>
      </c>
      <c r="X3" s="65"/>
      <c r="Y3" s="65">
        <v>18</v>
      </c>
      <c r="Z3" s="65">
        <v>17</v>
      </c>
      <c r="AA3" s="11">
        <f t="shared" si="0"/>
        <v>315</v>
      </c>
      <c r="AB3" s="5">
        <f t="shared" si="1"/>
        <v>18</v>
      </c>
      <c r="AC3" s="12">
        <f t="shared" si="2"/>
        <v>17.5</v>
      </c>
    </row>
    <row r="4" spans="1:29" ht="15" customHeight="1">
      <c r="A4" s="7" t="s">
        <v>49</v>
      </c>
      <c r="B4" s="34">
        <v>1980</v>
      </c>
      <c r="C4" s="56">
        <v>1.9</v>
      </c>
      <c r="D4" s="68">
        <v>3</v>
      </c>
      <c r="E4" s="63"/>
      <c r="F4" s="64">
        <v>21</v>
      </c>
      <c r="G4" s="65">
        <v>19</v>
      </c>
      <c r="H4" s="64"/>
      <c r="I4" s="64">
        <v>8</v>
      </c>
      <c r="J4" s="64">
        <v>16</v>
      </c>
      <c r="K4" s="64">
        <v>9</v>
      </c>
      <c r="L4" s="65">
        <v>22</v>
      </c>
      <c r="M4" s="65"/>
      <c r="N4" s="65">
        <v>18</v>
      </c>
      <c r="O4" s="66">
        <v>15</v>
      </c>
      <c r="P4" s="67"/>
      <c r="Q4" s="65">
        <v>15</v>
      </c>
      <c r="R4" s="65">
        <v>6</v>
      </c>
      <c r="S4" s="65">
        <v>10</v>
      </c>
      <c r="T4" s="65">
        <v>25</v>
      </c>
      <c r="U4" s="65">
        <v>20</v>
      </c>
      <c r="V4" s="65">
        <v>21</v>
      </c>
      <c r="W4" s="65">
        <v>15</v>
      </c>
      <c r="X4" s="65"/>
      <c r="Y4" s="65">
        <v>5</v>
      </c>
      <c r="Z4" s="65">
        <v>14</v>
      </c>
      <c r="AA4" s="11">
        <f t="shared" si="0"/>
        <v>259</v>
      </c>
      <c r="AB4" s="5">
        <f t="shared" si="1"/>
        <v>17</v>
      </c>
      <c r="AC4" s="12">
        <f t="shared" si="2"/>
        <v>15.235294117647058</v>
      </c>
    </row>
    <row r="5" spans="1:29" ht="15" customHeight="1">
      <c r="A5" s="7" t="s">
        <v>53</v>
      </c>
      <c r="B5" s="34">
        <v>1982</v>
      </c>
      <c r="C5" s="56">
        <v>1.94</v>
      </c>
      <c r="D5" s="69" t="s">
        <v>42</v>
      </c>
      <c r="E5" s="63">
        <v>37</v>
      </c>
      <c r="F5" s="64">
        <v>19</v>
      </c>
      <c r="G5" s="64">
        <v>19</v>
      </c>
      <c r="H5" s="64"/>
      <c r="I5" s="64">
        <v>12</v>
      </c>
      <c r="J5" s="64">
        <v>8</v>
      </c>
      <c r="K5" s="64">
        <v>18</v>
      </c>
      <c r="L5" s="65">
        <v>9</v>
      </c>
      <c r="M5" s="65"/>
      <c r="N5" s="65">
        <v>23</v>
      </c>
      <c r="O5" s="66">
        <v>21</v>
      </c>
      <c r="P5" s="67"/>
      <c r="Q5" s="65">
        <v>4</v>
      </c>
      <c r="R5" s="65">
        <v>11</v>
      </c>
      <c r="S5" s="65">
        <v>12</v>
      </c>
      <c r="T5" s="65">
        <v>4</v>
      </c>
      <c r="U5" s="65">
        <v>13</v>
      </c>
      <c r="V5" s="65">
        <v>16</v>
      </c>
      <c r="W5" s="65">
        <v>20</v>
      </c>
      <c r="X5" s="65"/>
      <c r="Y5" s="65">
        <v>9</v>
      </c>
      <c r="Z5" s="65">
        <v>15</v>
      </c>
      <c r="AA5" s="11">
        <f t="shared" si="0"/>
        <v>270</v>
      </c>
      <c r="AB5" s="5">
        <f t="shared" si="1"/>
        <v>18</v>
      </c>
      <c r="AC5" s="12">
        <f t="shared" si="2"/>
        <v>15</v>
      </c>
    </row>
    <row r="6" spans="1:29" ht="15" customHeight="1">
      <c r="A6" s="7" t="s">
        <v>47</v>
      </c>
      <c r="B6" s="34">
        <v>1984</v>
      </c>
      <c r="C6" s="56">
        <v>1.92</v>
      </c>
      <c r="D6" s="62">
        <v>3</v>
      </c>
      <c r="E6" s="63">
        <v>7</v>
      </c>
      <c r="F6" s="64">
        <v>2</v>
      </c>
      <c r="G6" s="64">
        <v>5</v>
      </c>
      <c r="H6" s="64"/>
      <c r="I6" s="64">
        <v>14</v>
      </c>
      <c r="J6" s="64">
        <v>13</v>
      </c>
      <c r="K6" s="64">
        <v>10</v>
      </c>
      <c r="L6" s="65">
        <v>16</v>
      </c>
      <c r="M6" s="65"/>
      <c r="N6" s="65">
        <v>4</v>
      </c>
      <c r="O6" s="66">
        <v>1</v>
      </c>
      <c r="P6" s="67"/>
      <c r="Q6" s="65">
        <v>9</v>
      </c>
      <c r="R6" s="65">
        <v>3</v>
      </c>
      <c r="S6" s="88"/>
      <c r="T6" s="88"/>
      <c r="U6" s="88"/>
      <c r="V6" s="88"/>
      <c r="W6" s="88"/>
      <c r="X6" s="88"/>
      <c r="Y6" s="88"/>
      <c r="Z6" s="88"/>
      <c r="AA6" s="11">
        <f t="shared" si="0"/>
        <v>84</v>
      </c>
      <c r="AB6" s="5">
        <f t="shared" si="1"/>
        <v>11</v>
      </c>
      <c r="AC6" s="12">
        <f t="shared" si="2"/>
        <v>7.636363636363637</v>
      </c>
    </row>
    <row r="7" spans="1:29" ht="15" customHeight="1">
      <c r="A7" s="7" t="s">
        <v>46</v>
      </c>
      <c r="B7" s="34">
        <v>1985</v>
      </c>
      <c r="C7" s="56">
        <v>1.87</v>
      </c>
      <c r="D7" s="62">
        <v>2</v>
      </c>
      <c r="E7" s="63">
        <v>4</v>
      </c>
      <c r="F7" s="64">
        <v>5</v>
      </c>
      <c r="G7" s="64">
        <v>4</v>
      </c>
      <c r="H7" s="64"/>
      <c r="I7" s="64">
        <v>10</v>
      </c>
      <c r="J7" s="65">
        <v>3</v>
      </c>
      <c r="K7" s="64">
        <v>0</v>
      </c>
      <c r="L7" s="65">
        <v>9</v>
      </c>
      <c r="M7" s="65"/>
      <c r="N7" s="65">
        <v>13</v>
      </c>
      <c r="O7" s="66">
        <v>0</v>
      </c>
      <c r="P7" s="67"/>
      <c r="Q7" s="65">
        <v>1</v>
      </c>
      <c r="R7" s="65">
        <v>22</v>
      </c>
      <c r="S7" s="65">
        <v>9</v>
      </c>
      <c r="T7" s="65">
        <v>6</v>
      </c>
      <c r="U7" s="65">
        <v>4</v>
      </c>
      <c r="V7" s="65">
        <v>14</v>
      </c>
      <c r="W7" s="65">
        <v>6</v>
      </c>
      <c r="X7" s="65"/>
      <c r="Y7" s="65">
        <v>10</v>
      </c>
      <c r="Z7" s="65">
        <v>11</v>
      </c>
      <c r="AA7" s="11">
        <f t="shared" si="0"/>
        <v>131</v>
      </c>
      <c r="AB7" s="5">
        <f t="shared" si="1"/>
        <v>18</v>
      </c>
      <c r="AC7" s="12">
        <f t="shared" si="2"/>
        <v>7.277777777777778</v>
      </c>
    </row>
    <row r="8" spans="1:29" ht="15" customHeight="1">
      <c r="A8" s="7" t="s">
        <v>54</v>
      </c>
      <c r="B8" s="34">
        <v>1979</v>
      </c>
      <c r="C8" s="56">
        <v>1.96</v>
      </c>
      <c r="D8" s="69" t="s">
        <v>12</v>
      </c>
      <c r="E8" s="63">
        <v>4</v>
      </c>
      <c r="F8" s="64">
        <v>0</v>
      </c>
      <c r="G8" s="64">
        <v>2</v>
      </c>
      <c r="H8" s="64"/>
      <c r="I8" s="64">
        <v>6</v>
      </c>
      <c r="J8" s="64">
        <v>13</v>
      </c>
      <c r="K8" s="64">
        <v>6</v>
      </c>
      <c r="L8" s="65">
        <v>14</v>
      </c>
      <c r="M8" s="65"/>
      <c r="N8" s="65">
        <v>8</v>
      </c>
      <c r="O8" s="66">
        <v>0</v>
      </c>
      <c r="P8" s="67"/>
      <c r="Q8" s="65" t="s">
        <v>167</v>
      </c>
      <c r="R8" s="65" t="s">
        <v>167</v>
      </c>
      <c r="S8" s="65">
        <v>6</v>
      </c>
      <c r="T8" s="65">
        <v>16</v>
      </c>
      <c r="U8" s="65">
        <v>4</v>
      </c>
      <c r="V8" s="65">
        <v>3</v>
      </c>
      <c r="W8" s="65" t="s">
        <v>167</v>
      </c>
      <c r="X8" s="65"/>
      <c r="Y8" s="65">
        <v>5</v>
      </c>
      <c r="Z8" s="65">
        <v>4</v>
      </c>
      <c r="AA8" s="11">
        <f t="shared" si="0"/>
        <v>91</v>
      </c>
      <c r="AB8" s="5">
        <f t="shared" si="1"/>
        <v>15</v>
      </c>
      <c r="AC8" s="12">
        <f t="shared" si="2"/>
        <v>6.066666666666666</v>
      </c>
    </row>
    <row r="9" spans="1:29" ht="15" customHeight="1">
      <c r="A9" s="7" t="s">
        <v>50</v>
      </c>
      <c r="B9" s="34">
        <v>1969</v>
      </c>
      <c r="C9" s="56">
        <v>1.9</v>
      </c>
      <c r="D9" s="69" t="s">
        <v>12</v>
      </c>
      <c r="E9" s="63">
        <v>0</v>
      </c>
      <c r="F9" s="64">
        <v>0</v>
      </c>
      <c r="G9" s="64">
        <v>5</v>
      </c>
      <c r="H9" s="64"/>
      <c r="I9" s="64">
        <v>0</v>
      </c>
      <c r="J9" s="64"/>
      <c r="K9" s="64">
        <v>0</v>
      </c>
      <c r="L9" s="65">
        <v>3</v>
      </c>
      <c r="M9" s="65"/>
      <c r="N9" s="65">
        <v>2</v>
      </c>
      <c r="O9" s="66">
        <v>0</v>
      </c>
      <c r="P9" s="67"/>
      <c r="Q9" s="65">
        <v>13</v>
      </c>
      <c r="R9" s="65">
        <v>0</v>
      </c>
      <c r="S9" s="65">
        <v>4</v>
      </c>
      <c r="T9" s="65">
        <v>0</v>
      </c>
      <c r="U9" s="65">
        <v>2</v>
      </c>
      <c r="V9" s="65">
        <v>3</v>
      </c>
      <c r="W9" s="65">
        <v>6</v>
      </c>
      <c r="X9" s="65"/>
      <c r="Y9" s="65">
        <v>2</v>
      </c>
      <c r="Z9" s="65">
        <v>2</v>
      </c>
      <c r="AA9" s="11">
        <f t="shared" si="0"/>
        <v>42</v>
      </c>
      <c r="AB9" s="5">
        <f t="shared" si="1"/>
        <v>17</v>
      </c>
      <c r="AC9" s="12">
        <f t="shared" si="2"/>
        <v>2.4705882352941178</v>
      </c>
    </row>
    <row r="10" spans="1:29" ht="15" customHeight="1">
      <c r="A10" s="7" t="s">
        <v>55</v>
      </c>
      <c r="B10" s="34">
        <v>1989</v>
      </c>
      <c r="C10" s="56">
        <v>1.82</v>
      </c>
      <c r="D10" s="62">
        <v>1</v>
      </c>
      <c r="E10" s="63"/>
      <c r="F10" s="64">
        <v>2</v>
      </c>
      <c r="G10" s="64">
        <v>0</v>
      </c>
      <c r="H10" s="64"/>
      <c r="I10" s="64"/>
      <c r="J10" s="64"/>
      <c r="K10" s="64">
        <v>0</v>
      </c>
      <c r="L10" s="65">
        <v>0</v>
      </c>
      <c r="M10" s="65"/>
      <c r="N10" s="65">
        <v>0</v>
      </c>
      <c r="O10" s="66"/>
      <c r="P10" s="67"/>
      <c r="Q10" s="65">
        <v>1</v>
      </c>
      <c r="R10" s="65">
        <v>4</v>
      </c>
      <c r="S10" s="65">
        <v>0</v>
      </c>
      <c r="T10" s="65">
        <v>5</v>
      </c>
      <c r="U10" s="65">
        <v>0</v>
      </c>
      <c r="V10" s="65">
        <v>1</v>
      </c>
      <c r="W10" s="65">
        <v>2</v>
      </c>
      <c r="X10" s="65"/>
      <c r="Y10" s="65">
        <v>0</v>
      </c>
      <c r="Z10" s="65">
        <v>3</v>
      </c>
      <c r="AA10" s="11">
        <f t="shared" si="0"/>
        <v>18</v>
      </c>
      <c r="AB10" s="5">
        <f t="shared" si="1"/>
        <v>14</v>
      </c>
      <c r="AC10" s="12">
        <f t="shared" si="2"/>
        <v>1.2857142857142858</v>
      </c>
    </row>
    <row r="11" spans="1:29" ht="15" customHeight="1">
      <c r="A11" s="7" t="s">
        <v>48</v>
      </c>
      <c r="B11" s="34">
        <v>1987</v>
      </c>
      <c r="C11" s="56">
        <v>1.8</v>
      </c>
      <c r="D11" s="68">
        <v>1</v>
      </c>
      <c r="E11" s="63">
        <v>1</v>
      </c>
      <c r="F11" s="64">
        <v>0</v>
      </c>
      <c r="G11" s="64"/>
      <c r="H11" s="64"/>
      <c r="I11" s="64"/>
      <c r="J11" s="64"/>
      <c r="K11" s="64"/>
      <c r="L11" s="65">
        <v>2</v>
      </c>
      <c r="M11" s="65"/>
      <c r="N11" s="65"/>
      <c r="O11" s="66"/>
      <c r="P11" s="67"/>
      <c r="Q11" s="65"/>
      <c r="R11" s="65"/>
      <c r="S11" s="65"/>
      <c r="T11" s="65">
        <v>0</v>
      </c>
      <c r="U11" s="65"/>
      <c r="V11" s="65"/>
      <c r="W11" s="65"/>
      <c r="X11" s="65"/>
      <c r="Y11" s="65"/>
      <c r="Z11" s="65"/>
      <c r="AA11" s="11">
        <f t="shared" si="0"/>
        <v>3</v>
      </c>
      <c r="AB11" s="5">
        <f t="shared" si="1"/>
        <v>4</v>
      </c>
      <c r="AC11" s="12">
        <f t="shared" si="2"/>
        <v>0.75</v>
      </c>
    </row>
    <row r="12" spans="1:29" ht="15" customHeight="1">
      <c r="A12" s="7" t="s">
        <v>51</v>
      </c>
      <c r="B12" s="34">
        <v>1988</v>
      </c>
      <c r="C12" s="56">
        <v>1.91</v>
      </c>
      <c r="D12" s="69" t="s">
        <v>42</v>
      </c>
      <c r="E12" s="63">
        <v>0</v>
      </c>
      <c r="F12" s="64"/>
      <c r="G12" s="64">
        <v>0</v>
      </c>
      <c r="H12" s="64"/>
      <c r="I12" s="64"/>
      <c r="J12" s="64"/>
      <c r="K12" s="64">
        <v>0</v>
      </c>
      <c r="L12" s="65"/>
      <c r="M12" s="65"/>
      <c r="N12" s="65">
        <v>0</v>
      </c>
      <c r="O12" s="70"/>
      <c r="P12" s="67"/>
      <c r="Q12" s="65"/>
      <c r="R12" s="65"/>
      <c r="S12" s="65"/>
      <c r="T12" s="65">
        <v>0</v>
      </c>
      <c r="U12" s="65">
        <v>2</v>
      </c>
      <c r="V12" s="65">
        <v>0</v>
      </c>
      <c r="W12" s="65">
        <v>1</v>
      </c>
      <c r="X12" s="65"/>
      <c r="Y12" s="65">
        <v>0</v>
      </c>
      <c r="Z12" s="65">
        <v>1</v>
      </c>
      <c r="AA12" s="11">
        <f t="shared" si="0"/>
        <v>4</v>
      </c>
      <c r="AB12" s="5">
        <f t="shared" si="1"/>
        <v>10</v>
      </c>
      <c r="AC12" s="12">
        <f t="shared" si="2"/>
        <v>0.4</v>
      </c>
    </row>
    <row r="13" spans="1:29" ht="15" customHeight="1">
      <c r="A13" s="72" t="s">
        <v>6</v>
      </c>
      <c r="B13" s="35">
        <f>2006-(SUM(B2:B12)/COUNT(B2:B12))</f>
        <v>23.545454545454504</v>
      </c>
      <c r="C13" s="36">
        <f>SUM(C2:C12)/COUNT(C2:C12)</f>
        <v>1.8972727272727274</v>
      </c>
      <c r="D13" s="34"/>
      <c r="E13" s="28">
        <f>SUM(E2:E12)+12</f>
        <v>80</v>
      </c>
      <c r="F13" s="28">
        <f>SUM(F2:F12)</f>
        <v>84</v>
      </c>
      <c r="G13" s="28">
        <f>SUM(G2:G12)</f>
        <v>86</v>
      </c>
      <c r="H13" s="28">
        <v>78</v>
      </c>
      <c r="I13" s="28">
        <f>SUM(I2:I12)</f>
        <v>80</v>
      </c>
      <c r="J13" s="28">
        <f>SUM(J2:J12)</f>
        <v>85</v>
      </c>
      <c r="K13" s="28">
        <f>SUM(K2:K12)</f>
        <v>76</v>
      </c>
      <c r="L13" s="28">
        <f>SUM(L2:L12)</f>
        <v>111</v>
      </c>
      <c r="M13" s="28">
        <v>76</v>
      </c>
      <c r="N13" s="28">
        <f>SUM(N2:N12)</f>
        <v>103</v>
      </c>
      <c r="O13" s="28">
        <f>SUM(O2:O12)</f>
        <v>89</v>
      </c>
      <c r="P13" s="74">
        <v>89</v>
      </c>
      <c r="Q13" s="28">
        <f>SUM(Q2:Q12)</f>
        <v>77</v>
      </c>
      <c r="R13" s="28">
        <f>SUM(R2:R12)-2</f>
        <v>87</v>
      </c>
      <c r="S13" s="28">
        <f>SUM(S2:S12)</f>
        <v>80</v>
      </c>
      <c r="T13" s="28">
        <f>SUM(T2:T12)</f>
        <v>102</v>
      </c>
      <c r="U13" s="28">
        <f>SUM(U2:U12)</f>
        <v>73</v>
      </c>
      <c r="V13" s="28">
        <f>SUM(V2:V12)</f>
        <v>108</v>
      </c>
      <c r="W13" s="28">
        <f>SUM(W2:W12)</f>
        <v>103</v>
      </c>
      <c r="X13" s="28">
        <v>84</v>
      </c>
      <c r="Y13" s="28">
        <f>SUM(Y2:Y12)</f>
        <v>72</v>
      </c>
      <c r="Z13" s="28">
        <f>SUM(Z2:Z12)</f>
        <v>96</v>
      </c>
      <c r="AA13" s="15">
        <f t="shared" si="0"/>
        <v>1919</v>
      </c>
      <c r="AB13" s="37"/>
      <c r="AC13" s="16">
        <f t="shared" si="2"/>
        <v>87.22727272727273</v>
      </c>
    </row>
    <row r="14" spans="1:29" ht="12.75">
      <c r="A14" s="38" t="s">
        <v>7</v>
      </c>
      <c r="B14" s="39"/>
      <c r="C14" s="39"/>
      <c r="D14" s="39"/>
      <c r="E14" s="75">
        <v>103</v>
      </c>
      <c r="F14" s="75">
        <v>85</v>
      </c>
      <c r="G14" s="75">
        <v>77</v>
      </c>
      <c r="H14" s="75">
        <v>58</v>
      </c>
      <c r="I14" s="75">
        <v>91</v>
      </c>
      <c r="J14" s="75">
        <v>62</v>
      </c>
      <c r="K14" s="75">
        <v>69</v>
      </c>
      <c r="L14" s="75">
        <v>59</v>
      </c>
      <c r="M14" s="75">
        <v>68</v>
      </c>
      <c r="N14" s="75">
        <v>81</v>
      </c>
      <c r="O14" s="76">
        <v>80</v>
      </c>
      <c r="P14" s="77">
        <v>62</v>
      </c>
      <c r="Q14" s="75">
        <v>91</v>
      </c>
      <c r="R14" s="75">
        <v>60</v>
      </c>
      <c r="S14" s="75">
        <v>70</v>
      </c>
      <c r="T14" s="75">
        <v>92</v>
      </c>
      <c r="U14" s="75">
        <v>91</v>
      </c>
      <c r="V14" s="75">
        <v>107</v>
      </c>
      <c r="W14" s="75">
        <v>81</v>
      </c>
      <c r="X14" s="75">
        <v>63</v>
      </c>
      <c r="Y14" s="75">
        <v>83</v>
      </c>
      <c r="Z14" s="75">
        <v>82</v>
      </c>
      <c r="AA14" s="15">
        <f t="shared" si="0"/>
        <v>1715</v>
      </c>
      <c r="AB14" s="37"/>
      <c r="AC14" s="16">
        <f t="shared" si="2"/>
        <v>77.95454545454545</v>
      </c>
    </row>
    <row r="15" spans="1:29" ht="12.75">
      <c r="A15" s="38" t="s">
        <v>8</v>
      </c>
      <c r="B15" s="39"/>
      <c r="C15" s="39"/>
      <c r="D15" s="39"/>
      <c r="E15" s="18">
        <f aca="true" t="shared" si="3" ref="E15:Z15">E13-E14</f>
        <v>-23</v>
      </c>
      <c r="F15" s="18">
        <f t="shared" si="3"/>
        <v>-1</v>
      </c>
      <c r="G15" s="18">
        <f t="shared" si="3"/>
        <v>9</v>
      </c>
      <c r="H15" s="18">
        <f t="shared" si="3"/>
        <v>20</v>
      </c>
      <c r="I15" s="18">
        <f t="shared" si="3"/>
        <v>-11</v>
      </c>
      <c r="J15" s="18">
        <f t="shared" si="3"/>
        <v>23</v>
      </c>
      <c r="K15" s="18">
        <f t="shared" si="3"/>
        <v>7</v>
      </c>
      <c r="L15" s="18">
        <f t="shared" si="3"/>
        <v>52</v>
      </c>
      <c r="M15" s="18">
        <f t="shared" si="3"/>
        <v>8</v>
      </c>
      <c r="N15" s="18">
        <f t="shared" si="3"/>
        <v>22</v>
      </c>
      <c r="O15" s="18">
        <f t="shared" si="3"/>
        <v>9</v>
      </c>
      <c r="P15" s="49">
        <f>P13-P14</f>
        <v>27</v>
      </c>
      <c r="Q15" s="18">
        <f t="shared" si="3"/>
        <v>-14</v>
      </c>
      <c r="R15" s="18">
        <f t="shared" si="3"/>
        <v>27</v>
      </c>
      <c r="S15" s="18">
        <f t="shared" si="3"/>
        <v>10</v>
      </c>
      <c r="T15" s="18">
        <f t="shared" si="3"/>
        <v>10</v>
      </c>
      <c r="U15" s="18">
        <f t="shared" si="3"/>
        <v>-18</v>
      </c>
      <c r="V15" s="18">
        <f t="shared" si="3"/>
        <v>1</v>
      </c>
      <c r="W15" s="18">
        <f t="shared" si="3"/>
        <v>22</v>
      </c>
      <c r="X15" s="18">
        <f t="shared" si="3"/>
        <v>21</v>
      </c>
      <c r="Y15" s="18">
        <f t="shared" si="3"/>
        <v>-11</v>
      </c>
      <c r="Z15" s="18">
        <f t="shared" si="3"/>
        <v>14</v>
      </c>
      <c r="AA15" s="32">
        <f t="shared" si="0"/>
        <v>204</v>
      </c>
      <c r="AB15" s="5"/>
      <c r="AC15" s="33">
        <f t="shared" si="2"/>
        <v>9.272727272727273</v>
      </c>
    </row>
    <row r="16" ht="12.75">
      <c r="A16" t="s">
        <v>57</v>
      </c>
    </row>
  </sheetData>
  <conditionalFormatting sqref="E15:Z15">
    <cfRule type="cellIs" priority="1" dxfId="0" operator="between" stopIfTrue="1">
      <formula>0</formula>
      <formula>100</formula>
    </cfRule>
    <cfRule type="cellIs" priority="2" dxfId="1" operator="between" stopIfTrue="1">
      <formula>0</formula>
      <formula>-100</formula>
    </cfRule>
  </conditionalFormatting>
  <conditionalFormatting sqref="AA15:AC15">
    <cfRule type="cellIs" priority="3" dxfId="0" operator="between" stopIfTrue="1">
      <formula>0</formula>
      <formula>1000</formula>
    </cfRule>
    <cfRule type="cellIs" priority="4" dxfId="1" operator="between" stopIfTrue="1">
      <formula>0</formula>
      <formula>-1000</formula>
    </cfRule>
  </conditionalFormatting>
  <printOptions/>
  <pageMargins left="0.31496062992125984" right="0.2362204724409449" top="0.6692913385826772" bottom="0.984251968503937" header="0.5118110236220472" footer="0.5118110236220472"/>
  <pageSetup fitToHeight="1" fitToWidth="1" horizontalDpi="600" verticalDpi="600" orientation="landscape" paperSize="9" scale="89" r:id="rId2"/>
  <headerFooter alignWithMargins="0">
    <oddHeader>&amp;C&amp;A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9">
    <pageSetUpPr fitToPage="1"/>
  </sheetPr>
  <dimension ref="A1:AC17"/>
  <sheetViews>
    <sheetView workbookViewId="0" topLeftCell="A1">
      <pane xSplit="4" ySplit="1" topLeftCell="I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C1" sqref="AC1"/>
    </sheetView>
  </sheetViews>
  <sheetFormatPr defaultColWidth="11.421875" defaultRowHeight="12.75"/>
  <cols>
    <col min="1" max="1" width="17.140625" style="0" bestFit="1" customWidth="1"/>
    <col min="2" max="4" width="4.8515625" style="0" bestFit="1" customWidth="1"/>
    <col min="5" max="5" width="6.57421875" style="0" customWidth="1"/>
    <col min="6" max="10" width="5.140625" style="0" customWidth="1"/>
    <col min="11" max="11" width="5.421875" style="0" customWidth="1"/>
    <col min="12" max="12" width="4.140625" style="0" customWidth="1"/>
    <col min="13" max="15" width="5.140625" style="0" customWidth="1"/>
    <col min="16" max="16" width="5.7109375" style="0" customWidth="1"/>
    <col min="17" max="17" width="4.140625" style="0" bestFit="1" customWidth="1"/>
    <col min="18" max="18" width="5.140625" style="0" customWidth="1"/>
    <col min="19" max="19" width="4.7109375" style="0" customWidth="1"/>
    <col min="20" max="20" width="5.140625" style="0" customWidth="1"/>
    <col min="21" max="21" width="4.57421875" style="0" bestFit="1" customWidth="1"/>
    <col min="22" max="22" width="5.140625" style="0" customWidth="1"/>
    <col min="23" max="23" width="5.28125" style="0" customWidth="1"/>
    <col min="24" max="24" width="3.57421875" style="0" bestFit="1" customWidth="1"/>
    <col min="25" max="26" width="5.140625" style="0" customWidth="1"/>
    <col min="27" max="27" width="6.00390625" style="0" customWidth="1"/>
    <col min="28" max="28" width="3.28125" style="0" bestFit="1" customWidth="1"/>
    <col min="29" max="29" width="7.421875" style="0" customWidth="1"/>
  </cols>
  <sheetData>
    <row r="1" spans="1:29" ht="42.75" customHeight="1">
      <c r="A1" s="1" t="s">
        <v>9</v>
      </c>
      <c r="B1" s="1" t="s">
        <v>1</v>
      </c>
      <c r="C1" s="1" t="s">
        <v>2</v>
      </c>
      <c r="D1" s="2" t="s">
        <v>3</v>
      </c>
      <c r="E1" s="21" t="s">
        <v>169</v>
      </c>
      <c r="F1" s="21" t="s">
        <v>170</v>
      </c>
      <c r="G1" s="21" t="s">
        <v>173</v>
      </c>
      <c r="H1" s="21" t="s">
        <v>205</v>
      </c>
      <c r="I1" s="21" t="s">
        <v>171</v>
      </c>
      <c r="J1" s="21" t="s">
        <v>172</v>
      </c>
      <c r="K1" s="21" t="s">
        <v>213</v>
      </c>
      <c r="L1" s="21" t="s">
        <v>163</v>
      </c>
      <c r="M1" s="21" t="s">
        <v>176</v>
      </c>
      <c r="N1" s="21" t="s">
        <v>179</v>
      </c>
      <c r="O1" s="43" t="s">
        <v>200</v>
      </c>
      <c r="P1" s="45" t="s">
        <v>201</v>
      </c>
      <c r="Q1" s="21" t="s">
        <v>168</v>
      </c>
      <c r="R1" s="55" t="s">
        <v>182</v>
      </c>
      <c r="S1" s="55" t="s">
        <v>180</v>
      </c>
      <c r="T1" s="55" t="s">
        <v>181</v>
      </c>
      <c r="U1" s="55" t="s">
        <v>166</v>
      </c>
      <c r="V1" s="55" t="s">
        <v>187</v>
      </c>
      <c r="W1" s="55" t="s">
        <v>174</v>
      </c>
      <c r="X1" s="55" t="s">
        <v>165</v>
      </c>
      <c r="Y1" s="55" t="s">
        <v>162</v>
      </c>
      <c r="Z1" s="61" t="s">
        <v>164</v>
      </c>
      <c r="AA1" s="5" t="s">
        <v>4</v>
      </c>
      <c r="AB1" s="5" t="s">
        <v>10</v>
      </c>
      <c r="AC1" s="6" t="s">
        <v>5</v>
      </c>
    </row>
    <row r="2" spans="1:29" ht="15" customHeight="1">
      <c r="A2" s="7" t="s">
        <v>13</v>
      </c>
      <c r="B2" s="22">
        <v>1980</v>
      </c>
      <c r="C2" s="22">
        <v>1.84</v>
      </c>
      <c r="D2" s="23">
        <v>3</v>
      </c>
      <c r="E2" s="24">
        <v>22</v>
      </c>
      <c r="F2" s="24">
        <v>10</v>
      </c>
      <c r="G2" s="24">
        <v>17</v>
      </c>
      <c r="H2" s="24">
        <v>12</v>
      </c>
      <c r="I2" s="24">
        <v>11</v>
      </c>
      <c r="J2" s="24">
        <v>18</v>
      </c>
      <c r="K2" s="24">
        <v>10</v>
      </c>
      <c r="L2" s="24">
        <v>20</v>
      </c>
      <c r="M2" s="24">
        <v>26</v>
      </c>
      <c r="N2" s="24">
        <v>11</v>
      </c>
      <c r="O2" s="25">
        <v>18</v>
      </c>
      <c r="P2" s="46">
        <v>14</v>
      </c>
      <c r="Q2" s="24">
        <v>16</v>
      </c>
      <c r="R2" s="24">
        <v>34</v>
      </c>
      <c r="S2" s="24">
        <v>24</v>
      </c>
      <c r="T2" s="24">
        <v>23</v>
      </c>
      <c r="U2" s="24">
        <v>9</v>
      </c>
      <c r="V2" s="24">
        <v>37</v>
      </c>
      <c r="W2" s="24">
        <v>14</v>
      </c>
      <c r="X2" s="24">
        <v>19</v>
      </c>
      <c r="Y2" s="24">
        <v>23</v>
      </c>
      <c r="Z2" s="24">
        <v>22</v>
      </c>
      <c r="AA2" s="11">
        <f>SUM(E2:Z2)</f>
        <v>410</v>
      </c>
      <c r="AB2" s="5">
        <f>COUNT(E2:Z2)</f>
        <v>22</v>
      </c>
      <c r="AC2" s="12">
        <f>AA2/COUNT(E2:Z2)</f>
        <v>18.636363636363637</v>
      </c>
    </row>
    <row r="3" spans="1:29" ht="15" customHeight="1">
      <c r="A3" s="7" t="s">
        <v>21</v>
      </c>
      <c r="B3" s="22">
        <v>1986</v>
      </c>
      <c r="C3" s="42">
        <v>1.93</v>
      </c>
      <c r="D3" s="23">
        <v>3</v>
      </c>
      <c r="E3" s="24">
        <v>6</v>
      </c>
      <c r="F3" s="24">
        <v>14</v>
      </c>
      <c r="G3" s="24">
        <v>16</v>
      </c>
      <c r="H3" s="24">
        <v>8</v>
      </c>
      <c r="I3" s="24">
        <v>20</v>
      </c>
      <c r="J3" s="24">
        <v>19</v>
      </c>
      <c r="K3" s="24">
        <v>11</v>
      </c>
      <c r="L3" s="24">
        <v>3</v>
      </c>
      <c r="M3" s="24">
        <v>13</v>
      </c>
      <c r="N3" s="24">
        <v>15</v>
      </c>
      <c r="O3" s="25">
        <v>22</v>
      </c>
      <c r="P3" s="46">
        <v>24</v>
      </c>
      <c r="Q3" s="24">
        <v>10</v>
      </c>
      <c r="R3" s="24">
        <v>2</v>
      </c>
      <c r="S3" s="24">
        <v>8</v>
      </c>
      <c r="T3" s="24">
        <v>20</v>
      </c>
      <c r="U3" s="24">
        <v>31</v>
      </c>
      <c r="V3" s="24">
        <v>31</v>
      </c>
      <c r="W3" s="24">
        <v>19</v>
      </c>
      <c r="X3" s="24">
        <v>7</v>
      </c>
      <c r="Y3" s="24">
        <v>17</v>
      </c>
      <c r="Z3" s="24">
        <v>14</v>
      </c>
      <c r="AA3" s="11">
        <f>SUM(E3:Z3)</f>
        <v>330</v>
      </c>
      <c r="AB3" s="5">
        <f>COUNT(E3:Z3)</f>
        <v>22</v>
      </c>
      <c r="AC3" s="12">
        <f>AA3/COUNT(E3:Z3)</f>
        <v>15</v>
      </c>
    </row>
    <row r="4" spans="1:29" ht="15" customHeight="1">
      <c r="A4" s="7" t="s">
        <v>19</v>
      </c>
      <c r="B4" s="22">
        <v>1978</v>
      </c>
      <c r="C4" s="22">
        <v>1.94</v>
      </c>
      <c r="D4" s="23">
        <v>5</v>
      </c>
      <c r="E4" s="24" t="s">
        <v>167</v>
      </c>
      <c r="F4" s="24" t="s">
        <v>167</v>
      </c>
      <c r="G4" s="24" t="s">
        <v>167</v>
      </c>
      <c r="H4" s="24">
        <v>16</v>
      </c>
      <c r="I4" s="24">
        <v>6</v>
      </c>
      <c r="J4" s="24">
        <v>10</v>
      </c>
      <c r="K4" s="24">
        <v>15</v>
      </c>
      <c r="L4" s="24">
        <v>11</v>
      </c>
      <c r="M4" s="24">
        <v>15</v>
      </c>
      <c r="N4" s="24">
        <v>16</v>
      </c>
      <c r="O4" s="25">
        <v>12</v>
      </c>
      <c r="P4" s="46" t="s">
        <v>167</v>
      </c>
      <c r="Q4" s="24" t="s">
        <v>167</v>
      </c>
      <c r="R4" s="24" t="s">
        <v>167</v>
      </c>
      <c r="S4" s="24" t="s">
        <v>167</v>
      </c>
      <c r="T4" s="24" t="s">
        <v>167</v>
      </c>
      <c r="U4" s="24" t="s">
        <v>167</v>
      </c>
      <c r="V4" s="24" t="s">
        <v>167</v>
      </c>
      <c r="W4" s="24" t="s">
        <v>167</v>
      </c>
      <c r="X4" s="24" t="s">
        <v>167</v>
      </c>
      <c r="Y4" s="24" t="s">
        <v>167</v>
      </c>
      <c r="Z4" s="24" t="s">
        <v>167</v>
      </c>
      <c r="AA4" s="11">
        <f>SUM(E4:Z4)</f>
        <v>101</v>
      </c>
      <c r="AB4" s="5">
        <f>COUNT(E4:Z4)</f>
        <v>8</v>
      </c>
      <c r="AC4" s="12">
        <f>AA4/COUNT(E4:Z4)</f>
        <v>12.625</v>
      </c>
    </row>
    <row r="5" spans="1:29" ht="15" customHeight="1">
      <c r="A5" s="7" t="s">
        <v>17</v>
      </c>
      <c r="B5" s="22">
        <v>1981</v>
      </c>
      <c r="C5" s="22">
        <v>1.86</v>
      </c>
      <c r="D5" s="69" t="s">
        <v>73</v>
      </c>
      <c r="E5" s="24">
        <v>14</v>
      </c>
      <c r="F5" s="24">
        <v>16</v>
      </c>
      <c r="G5" s="24">
        <v>21</v>
      </c>
      <c r="H5" s="24">
        <v>5</v>
      </c>
      <c r="I5" s="24">
        <v>0</v>
      </c>
      <c r="J5" s="24" t="s">
        <v>167</v>
      </c>
      <c r="K5" s="24" t="s">
        <v>167</v>
      </c>
      <c r="L5" s="24">
        <v>7</v>
      </c>
      <c r="M5" s="24">
        <v>4</v>
      </c>
      <c r="N5" s="24">
        <v>6</v>
      </c>
      <c r="O5" s="25">
        <v>11</v>
      </c>
      <c r="P5" s="46">
        <v>9</v>
      </c>
      <c r="Q5" s="24">
        <v>14</v>
      </c>
      <c r="R5" s="24">
        <v>8</v>
      </c>
      <c r="S5" s="24">
        <v>8</v>
      </c>
      <c r="T5" s="24">
        <v>13</v>
      </c>
      <c r="U5" s="24">
        <v>20</v>
      </c>
      <c r="V5" s="25">
        <v>0</v>
      </c>
      <c r="W5" s="24" t="s">
        <v>167</v>
      </c>
      <c r="X5" s="25">
        <v>14</v>
      </c>
      <c r="Y5" s="25">
        <v>10</v>
      </c>
      <c r="Z5" s="24">
        <v>12</v>
      </c>
      <c r="AA5" s="11">
        <f>SUM(E5:Z5)</f>
        <v>192</v>
      </c>
      <c r="AB5" s="5">
        <f>COUNT(E5:Z5)</f>
        <v>19</v>
      </c>
      <c r="AC5" s="12">
        <f>AA5/COUNT(E5:Z5)</f>
        <v>10.105263157894736</v>
      </c>
    </row>
    <row r="6" spans="1:29" ht="15" customHeight="1">
      <c r="A6" s="7" t="s">
        <v>20</v>
      </c>
      <c r="B6" s="22">
        <v>1981</v>
      </c>
      <c r="C6" s="22">
        <v>1.95</v>
      </c>
      <c r="D6" s="69" t="s">
        <v>42</v>
      </c>
      <c r="E6" s="24">
        <v>10</v>
      </c>
      <c r="F6" s="24">
        <v>10</v>
      </c>
      <c r="G6" s="24">
        <v>8</v>
      </c>
      <c r="H6" s="24">
        <v>8</v>
      </c>
      <c r="I6" s="24">
        <v>6</v>
      </c>
      <c r="J6" s="24">
        <v>3</v>
      </c>
      <c r="K6" s="24">
        <v>14</v>
      </c>
      <c r="L6" s="24">
        <v>14</v>
      </c>
      <c r="M6" s="24">
        <v>3</v>
      </c>
      <c r="N6" s="24">
        <v>12</v>
      </c>
      <c r="O6" s="25">
        <v>2</v>
      </c>
      <c r="P6" s="46">
        <v>10</v>
      </c>
      <c r="Q6" s="24">
        <v>8</v>
      </c>
      <c r="R6" s="24">
        <v>4</v>
      </c>
      <c r="S6" s="24">
        <v>12</v>
      </c>
      <c r="T6" s="24">
        <v>8</v>
      </c>
      <c r="U6" s="24">
        <v>2</v>
      </c>
      <c r="V6" s="25">
        <v>12</v>
      </c>
      <c r="W6" s="24">
        <v>21</v>
      </c>
      <c r="X6" s="25">
        <v>10</v>
      </c>
      <c r="Y6" s="25">
        <v>6</v>
      </c>
      <c r="Z6" s="24">
        <v>6</v>
      </c>
      <c r="AA6" s="11">
        <f>SUM(E6:Z6)</f>
        <v>189</v>
      </c>
      <c r="AB6" s="5">
        <f>COUNT(E6:Z6)</f>
        <v>22</v>
      </c>
      <c r="AC6" s="12">
        <f>AA6/COUNT(E6:Z6)</f>
        <v>8.590909090909092</v>
      </c>
    </row>
    <row r="7" spans="1:29" ht="15" customHeight="1">
      <c r="A7" s="7" t="s">
        <v>84</v>
      </c>
      <c r="B7" s="22">
        <v>1988</v>
      </c>
      <c r="C7" s="22">
        <v>1.91</v>
      </c>
      <c r="D7" s="23">
        <v>3</v>
      </c>
      <c r="E7" s="24">
        <v>9</v>
      </c>
      <c r="F7" s="24">
        <v>16</v>
      </c>
      <c r="G7" s="24">
        <v>2</v>
      </c>
      <c r="H7" s="24">
        <v>2</v>
      </c>
      <c r="I7" s="24">
        <v>7</v>
      </c>
      <c r="J7" s="24">
        <v>6</v>
      </c>
      <c r="K7" s="24">
        <v>10</v>
      </c>
      <c r="L7" s="24">
        <v>0</v>
      </c>
      <c r="M7" s="24">
        <v>0</v>
      </c>
      <c r="N7" s="24">
        <v>8</v>
      </c>
      <c r="O7" s="25">
        <v>6</v>
      </c>
      <c r="P7" s="46">
        <v>9</v>
      </c>
      <c r="Q7" s="24">
        <v>3</v>
      </c>
      <c r="R7" s="24">
        <v>8</v>
      </c>
      <c r="S7" s="24">
        <v>3</v>
      </c>
      <c r="T7" s="24">
        <v>0</v>
      </c>
      <c r="U7" s="24">
        <v>8</v>
      </c>
      <c r="V7" s="25">
        <v>20</v>
      </c>
      <c r="W7" s="24">
        <v>9</v>
      </c>
      <c r="X7" s="25">
        <v>9</v>
      </c>
      <c r="Y7" s="25">
        <v>13</v>
      </c>
      <c r="Z7" s="24">
        <v>9</v>
      </c>
      <c r="AA7" s="11">
        <f>SUM(E7:Z7)</f>
        <v>157</v>
      </c>
      <c r="AB7" s="5">
        <f>COUNT(E7:Z7)</f>
        <v>22</v>
      </c>
      <c r="AC7" s="12">
        <f>AA7/COUNT(E7:Z7)</f>
        <v>7.136363636363637</v>
      </c>
    </row>
    <row r="8" spans="1:29" ht="15" customHeight="1">
      <c r="A8" s="7" t="s">
        <v>15</v>
      </c>
      <c r="B8" s="22">
        <v>1982</v>
      </c>
      <c r="C8" s="42">
        <v>1.8</v>
      </c>
      <c r="D8" s="23">
        <v>1</v>
      </c>
      <c r="E8" s="24">
        <v>6</v>
      </c>
      <c r="F8" s="24">
        <v>7</v>
      </c>
      <c r="G8" s="24">
        <v>5</v>
      </c>
      <c r="H8" s="24">
        <v>8</v>
      </c>
      <c r="I8" s="24" t="s">
        <v>167</v>
      </c>
      <c r="J8" s="24" t="s">
        <v>167</v>
      </c>
      <c r="K8" s="24">
        <v>2</v>
      </c>
      <c r="L8" s="24">
        <v>0</v>
      </c>
      <c r="M8" s="24">
        <v>2</v>
      </c>
      <c r="N8" s="24">
        <v>1</v>
      </c>
      <c r="O8" s="25">
        <v>0</v>
      </c>
      <c r="P8" s="46">
        <v>13</v>
      </c>
      <c r="Q8" s="24">
        <v>7</v>
      </c>
      <c r="R8" s="24">
        <v>11</v>
      </c>
      <c r="S8" s="24">
        <v>4</v>
      </c>
      <c r="T8" s="24">
        <v>3</v>
      </c>
      <c r="U8" s="24">
        <v>4</v>
      </c>
      <c r="V8" s="25">
        <v>5</v>
      </c>
      <c r="W8" s="24">
        <v>3</v>
      </c>
      <c r="X8" s="25">
        <v>2</v>
      </c>
      <c r="Y8" s="25">
        <v>3</v>
      </c>
      <c r="Z8" s="24"/>
      <c r="AA8" s="11">
        <f>SUM(E8:Z8)</f>
        <v>86</v>
      </c>
      <c r="AB8" s="5">
        <f>COUNT(E8:Z8)</f>
        <v>19</v>
      </c>
      <c r="AC8" s="12">
        <f>AA8/COUNT(E8:Z8)</f>
        <v>4.526315789473684</v>
      </c>
    </row>
    <row r="9" spans="1:29" ht="15" customHeight="1">
      <c r="A9" s="7" t="s">
        <v>14</v>
      </c>
      <c r="B9" s="22">
        <v>1980</v>
      </c>
      <c r="C9" s="42">
        <v>1.8</v>
      </c>
      <c r="D9" s="86" t="s">
        <v>73</v>
      </c>
      <c r="E9" s="24"/>
      <c r="F9" s="24">
        <v>4</v>
      </c>
      <c r="G9" s="24">
        <v>3</v>
      </c>
      <c r="H9" s="24">
        <v>3</v>
      </c>
      <c r="I9" s="24">
        <v>7</v>
      </c>
      <c r="J9" s="24">
        <v>11</v>
      </c>
      <c r="K9" s="24">
        <v>3</v>
      </c>
      <c r="L9" s="24">
        <v>3</v>
      </c>
      <c r="M9" s="24">
        <v>0</v>
      </c>
      <c r="N9" s="24"/>
      <c r="O9" s="25"/>
      <c r="P9" s="46">
        <v>7</v>
      </c>
      <c r="Q9" s="24">
        <v>0</v>
      </c>
      <c r="R9" s="24">
        <v>6</v>
      </c>
      <c r="S9" s="24">
        <v>6</v>
      </c>
      <c r="T9" s="24">
        <v>9</v>
      </c>
      <c r="U9" s="24">
        <v>0</v>
      </c>
      <c r="V9" s="25">
        <v>0</v>
      </c>
      <c r="W9" s="24">
        <v>3</v>
      </c>
      <c r="X9" s="25">
        <v>8</v>
      </c>
      <c r="Y9" s="25">
        <v>3</v>
      </c>
      <c r="Z9" s="24">
        <v>3</v>
      </c>
      <c r="AA9" s="11">
        <f>SUM(E9:Z9)</f>
        <v>79</v>
      </c>
      <c r="AB9" s="5">
        <f>COUNT(E9:Z9)</f>
        <v>19</v>
      </c>
      <c r="AC9" s="12">
        <f>AA9/COUNT(E9:Z9)</f>
        <v>4.157894736842105</v>
      </c>
    </row>
    <row r="10" spans="1:29" ht="15" customHeight="1">
      <c r="A10" s="7" t="s">
        <v>16</v>
      </c>
      <c r="B10" s="22">
        <v>1979</v>
      </c>
      <c r="C10" s="42">
        <v>1.8</v>
      </c>
      <c r="D10" s="85">
        <v>1</v>
      </c>
      <c r="E10" s="24">
        <v>2</v>
      </c>
      <c r="F10" s="24">
        <v>5</v>
      </c>
      <c r="G10" s="24">
        <v>0</v>
      </c>
      <c r="H10" s="24">
        <v>3</v>
      </c>
      <c r="I10" s="24">
        <v>2</v>
      </c>
      <c r="J10" s="24">
        <v>5</v>
      </c>
      <c r="K10" s="24">
        <v>3</v>
      </c>
      <c r="L10" s="24">
        <v>2</v>
      </c>
      <c r="M10" s="24">
        <v>5</v>
      </c>
      <c r="N10" s="24">
        <v>2</v>
      </c>
      <c r="O10" s="25">
        <v>3</v>
      </c>
      <c r="P10" s="46">
        <v>2</v>
      </c>
      <c r="Q10" s="24">
        <v>4</v>
      </c>
      <c r="R10" s="24">
        <v>3</v>
      </c>
      <c r="S10" s="24">
        <v>0</v>
      </c>
      <c r="T10" s="24">
        <v>3</v>
      </c>
      <c r="U10" s="24">
        <v>4</v>
      </c>
      <c r="V10" s="25">
        <v>0</v>
      </c>
      <c r="W10" s="24">
        <v>6</v>
      </c>
      <c r="X10" s="25">
        <v>8</v>
      </c>
      <c r="Y10" s="25">
        <v>11</v>
      </c>
      <c r="Z10" s="24">
        <v>12</v>
      </c>
      <c r="AA10" s="11">
        <f>SUM(E10:Z10)</f>
        <v>85</v>
      </c>
      <c r="AB10" s="5">
        <f>COUNT(E10:Z10)</f>
        <v>22</v>
      </c>
      <c r="AC10" s="12">
        <f>AA10/COUNT(E10:Z10)</f>
        <v>3.8636363636363638</v>
      </c>
    </row>
    <row r="11" spans="1:29" ht="15" customHeight="1">
      <c r="A11" s="7" t="s">
        <v>230</v>
      </c>
      <c r="B11" s="22">
        <v>1965</v>
      </c>
      <c r="C11" s="42"/>
      <c r="D11" s="69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5"/>
      <c r="P11" s="46"/>
      <c r="Q11" s="24"/>
      <c r="R11" s="24"/>
      <c r="S11" s="24"/>
      <c r="T11" s="24"/>
      <c r="U11" s="24"/>
      <c r="V11" s="25"/>
      <c r="W11" s="24">
        <v>4</v>
      </c>
      <c r="X11" s="25">
        <v>2</v>
      </c>
      <c r="Y11" s="25"/>
      <c r="Z11" s="24">
        <v>2</v>
      </c>
      <c r="AA11" s="11">
        <f>SUM(E11:Z11)</f>
        <v>8</v>
      </c>
      <c r="AB11" s="5">
        <f>COUNT(E11:Z11)</f>
        <v>3</v>
      </c>
      <c r="AC11" s="12">
        <f>AA11/COUNT(E11:Z11)</f>
        <v>2.6666666666666665</v>
      </c>
    </row>
    <row r="12" spans="1:29" ht="15" customHeight="1">
      <c r="A12" s="7" t="s">
        <v>85</v>
      </c>
      <c r="B12" s="22">
        <v>1977</v>
      </c>
      <c r="C12" s="42">
        <v>1.91</v>
      </c>
      <c r="D12" s="69" t="s">
        <v>42</v>
      </c>
      <c r="E12" s="24">
        <v>2</v>
      </c>
      <c r="F12" s="24">
        <v>2</v>
      </c>
      <c r="G12" s="24">
        <v>7</v>
      </c>
      <c r="H12" s="24">
        <v>4</v>
      </c>
      <c r="I12" s="24">
        <v>0</v>
      </c>
      <c r="J12" s="24" t="s">
        <v>167</v>
      </c>
      <c r="K12" s="24">
        <v>1</v>
      </c>
      <c r="L12" s="24">
        <v>0</v>
      </c>
      <c r="M12" s="24">
        <v>2</v>
      </c>
      <c r="N12" s="24">
        <v>0</v>
      </c>
      <c r="O12" s="25">
        <v>1</v>
      </c>
      <c r="P12" s="46">
        <v>2</v>
      </c>
      <c r="Q12" s="24">
        <v>9</v>
      </c>
      <c r="R12" s="24">
        <v>2</v>
      </c>
      <c r="S12" s="24">
        <v>4</v>
      </c>
      <c r="T12" s="24">
        <v>0</v>
      </c>
      <c r="U12" s="24">
        <v>6</v>
      </c>
      <c r="V12" s="25"/>
      <c r="W12" s="24" t="s">
        <v>167</v>
      </c>
      <c r="X12" s="24" t="s">
        <v>167</v>
      </c>
      <c r="Y12" s="24" t="s">
        <v>167</v>
      </c>
      <c r="Z12" s="24" t="s">
        <v>167</v>
      </c>
      <c r="AA12" s="11">
        <f>SUM(E12:Z12)</f>
        <v>42</v>
      </c>
      <c r="AB12" s="5">
        <f>COUNT(E12:Z12)</f>
        <v>16</v>
      </c>
      <c r="AC12" s="12">
        <f>AA12/COUNT(E12:Z12)</f>
        <v>2.625</v>
      </c>
    </row>
    <row r="13" spans="1:29" ht="15" customHeight="1">
      <c r="A13" s="7" t="s">
        <v>18</v>
      </c>
      <c r="B13" s="22">
        <v>1986</v>
      </c>
      <c r="C13" s="42">
        <v>1.87</v>
      </c>
      <c r="D13" s="23">
        <v>3</v>
      </c>
      <c r="E13" s="24"/>
      <c r="F13" s="24"/>
      <c r="G13" s="24"/>
      <c r="H13" s="24"/>
      <c r="I13" s="24"/>
      <c r="J13" s="24"/>
      <c r="K13" s="24"/>
      <c r="L13" s="24"/>
      <c r="M13" s="24"/>
      <c r="N13" s="24">
        <v>0</v>
      </c>
      <c r="O13" s="25"/>
      <c r="P13" s="46">
        <v>2</v>
      </c>
      <c r="Q13" s="24">
        <v>0</v>
      </c>
      <c r="R13" s="24">
        <v>0</v>
      </c>
      <c r="S13" s="24"/>
      <c r="T13" s="24"/>
      <c r="U13" s="24"/>
      <c r="V13" s="25">
        <v>2</v>
      </c>
      <c r="W13" s="24">
        <v>2</v>
      </c>
      <c r="X13" s="25"/>
      <c r="Y13" s="25">
        <v>0</v>
      </c>
      <c r="Z13" s="24">
        <v>2</v>
      </c>
      <c r="AA13" s="11">
        <f>SUM(E13:Z13)</f>
        <v>8</v>
      </c>
      <c r="AB13" s="5">
        <f>COUNT(E13:Z13)</f>
        <v>8</v>
      </c>
      <c r="AC13" s="12">
        <f>AA13/COUNT(E13:Z13)</f>
        <v>1</v>
      </c>
    </row>
    <row r="14" spans="1:29" s="29" customFormat="1" ht="15" customHeight="1">
      <c r="A14" s="26" t="s">
        <v>6</v>
      </c>
      <c r="B14" s="41">
        <f>2006-(SUM(B1:B13)/COUNT(B1:B13))</f>
        <v>25.75</v>
      </c>
      <c r="C14" s="40">
        <f>SUM(C1:C13)/COUNT(C1:C13)</f>
        <v>1.873636363636364</v>
      </c>
      <c r="D14" s="27"/>
      <c r="E14" s="28">
        <f>SUM(E2:E13)</f>
        <v>71</v>
      </c>
      <c r="F14" s="28">
        <f>SUM(F2:F13)</f>
        <v>84</v>
      </c>
      <c r="G14" s="28">
        <f>SUM(G2:G13)</f>
        <v>79</v>
      </c>
      <c r="H14" s="28">
        <f>SUM(H2:H13)</f>
        <v>69</v>
      </c>
      <c r="I14" s="28">
        <f>SUM(I2:I13)</f>
        <v>59</v>
      </c>
      <c r="J14" s="28">
        <f>SUM(J2:J13)+1</f>
        <v>73</v>
      </c>
      <c r="K14" s="28">
        <f aca="true" t="shared" si="0" ref="K14:Z14">SUM(K2:K13)</f>
        <v>69</v>
      </c>
      <c r="L14" s="28">
        <f t="shared" si="0"/>
        <v>60</v>
      </c>
      <c r="M14" s="28">
        <f t="shared" si="0"/>
        <v>70</v>
      </c>
      <c r="N14" s="28">
        <f t="shared" si="0"/>
        <v>71</v>
      </c>
      <c r="O14" s="28">
        <f t="shared" si="0"/>
        <v>75</v>
      </c>
      <c r="P14" s="47">
        <f t="shared" si="0"/>
        <v>92</v>
      </c>
      <c r="Q14" s="28">
        <f t="shared" si="0"/>
        <v>71</v>
      </c>
      <c r="R14" s="28">
        <f t="shared" si="0"/>
        <v>78</v>
      </c>
      <c r="S14" s="28">
        <f t="shared" si="0"/>
        <v>69</v>
      </c>
      <c r="T14" s="28">
        <f t="shared" si="0"/>
        <v>79</v>
      </c>
      <c r="U14" s="28">
        <f t="shared" si="0"/>
        <v>84</v>
      </c>
      <c r="V14" s="28">
        <f t="shared" si="0"/>
        <v>107</v>
      </c>
      <c r="W14" s="28">
        <f t="shared" si="0"/>
        <v>81</v>
      </c>
      <c r="X14" s="28">
        <f t="shared" si="0"/>
        <v>79</v>
      </c>
      <c r="Y14" s="28">
        <f t="shared" si="0"/>
        <v>86</v>
      </c>
      <c r="Z14" s="28">
        <f t="shared" si="0"/>
        <v>82</v>
      </c>
      <c r="AA14" s="28">
        <f>SUM(E14:Z14)</f>
        <v>1688</v>
      </c>
      <c r="AB14" s="28"/>
      <c r="AC14" s="16">
        <f>AA14/COUNT(E14:Z14)</f>
        <v>76.72727272727273</v>
      </c>
    </row>
    <row r="15" spans="1:29" ht="12.75">
      <c r="A15" s="30" t="s">
        <v>7</v>
      </c>
      <c r="B15" s="31"/>
      <c r="C15" s="31"/>
      <c r="D15" s="31"/>
      <c r="E15" s="17">
        <v>81</v>
      </c>
      <c r="F15" s="17">
        <v>63</v>
      </c>
      <c r="G15" s="17">
        <v>99</v>
      </c>
      <c r="H15" s="17">
        <v>72</v>
      </c>
      <c r="I15" s="17">
        <v>71</v>
      </c>
      <c r="J15" s="17">
        <v>70</v>
      </c>
      <c r="K15" s="17">
        <v>76</v>
      </c>
      <c r="L15" s="17">
        <v>70</v>
      </c>
      <c r="M15" s="17">
        <v>64</v>
      </c>
      <c r="N15" s="17">
        <v>75</v>
      </c>
      <c r="O15" s="44">
        <v>94</v>
      </c>
      <c r="P15" s="48">
        <v>72</v>
      </c>
      <c r="Q15" s="17">
        <v>93</v>
      </c>
      <c r="R15" s="17">
        <v>65</v>
      </c>
      <c r="S15" s="17">
        <v>91</v>
      </c>
      <c r="T15" s="17">
        <v>61</v>
      </c>
      <c r="U15" s="17">
        <v>74</v>
      </c>
      <c r="V15" s="17">
        <v>108</v>
      </c>
      <c r="W15" s="17">
        <v>61</v>
      </c>
      <c r="X15" s="17">
        <v>75</v>
      </c>
      <c r="Y15" s="17">
        <v>71</v>
      </c>
      <c r="Z15" s="17">
        <v>66</v>
      </c>
      <c r="AA15" s="15">
        <f>SUM(E15:Z15)</f>
        <v>1672</v>
      </c>
      <c r="AB15" s="15"/>
      <c r="AC15" s="16">
        <f>AA15/COUNT(E15:Z15)</f>
        <v>76</v>
      </c>
    </row>
    <row r="16" spans="1:29" ht="12.75">
      <c r="A16" s="30" t="s">
        <v>8</v>
      </c>
      <c r="B16" s="17"/>
      <c r="C16" s="17"/>
      <c r="D16" s="17"/>
      <c r="E16" s="18">
        <f aca="true" t="shared" si="1" ref="E16:Z16">E14-E15</f>
        <v>-10</v>
      </c>
      <c r="F16" s="18">
        <f t="shared" si="1"/>
        <v>21</v>
      </c>
      <c r="G16" s="18">
        <f t="shared" si="1"/>
        <v>-20</v>
      </c>
      <c r="H16" s="18">
        <f t="shared" si="1"/>
        <v>-3</v>
      </c>
      <c r="I16" s="18">
        <f t="shared" si="1"/>
        <v>-12</v>
      </c>
      <c r="J16" s="18">
        <f t="shared" si="1"/>
        <v>3</v>
      </c>
      <c r="K16" s="18">
        <f t="shared" si="1"/>
        <v>-7</v>
      </c>
      <c r="L16" s="18">
        <f t="shared" si="1"/>
        <v>-10</v>
      </c>
      <c r="M16" s="18">
        <f t="shared" si="1"/>
        <v>6</v>
      </c>
      <c r="N16" s="18">
        <f t="shared" si="1"/>
        <v>-4</v>
      </c>
      <c r="O16" s="18">
        <f t="shared" si="1"/>
        <v>-19</v>
      </c>
      <c r="P16" s="49">
        <f>P14-P15</f>
        <v>20</v>
      </c>
      <c r="Q16" s="18">
        <f t="shared" si="1"/>
        <v>-22</v>
      </c>
      <c r="R16" s="18">
        <f t="shared" si="1"/>
        <v>13</v>
      </c>
      <c r="S16" s="18">
        <f t="shared" si="1"/>
        <v>-22</v>
      </c>
      <c r="T16" s="18">
        <f t="shared" si="1"/>
        <v>18</v>
      </c>
      <c r="U16" s="18">
        <f t="shared" si="1"/>
        <v>10</v>
      </c>
      <c r="V16" s="18">
        <f t="shared" si="1"/>
        <v>-1</v>
      </c>
      <c r="W16" s="18">
        <f t="shared" si="1"/>
        <v>20</v>
      </c>
      <c r="X16" s="18">
        <f t="shared" si="1"/>
        <v>4</v>
      </c>
      <c r="Y16" s="18">
        <f t="shared" si="1"/>
        <v>15</v>
      </c>
      <c r="Z16" s="18">
        <f t="shared" si="1"/>
        <v>16</v>
      </c>
      <c r="AA16" s="32">
        <f>SUM(E16:Z16)</f>
        <v>16</v>
      </c>
      <c r="AB16" s="5"/>
      <c r="AC16" s="33">
        <f>AA16/COUNT(E16:Z16)</f>
        <v>0.7272727272727273</v>
      </c>
    </row>
    <row r="17" ht="12.75">
      <c r="A17" t="s">
        <v>86</v>
      </c>
    </row>
  </sheetData>
  <conditionalFormatting sqref="E16:Z16">
    <cfRule type="cellIs" priority="1" dxfId="0" operator="between" stopIfTrue="1">
      <formula>0</formula>
      <formula>100</formula>
    </cfRule>
    <cfRule type="cellIs" priority="2" dxfId="1" operator="between" stopIfTrue="1">
      <formula>0</formula>
      <formula>-100</formula>
    </cfRule>
  </conditionalFormatting>
  <conditionalFormatting sqref="AA16:AC16">
    <cfRule type="cellIs" priority="3" dxfId="0" operator="between" stopIfTrue="1">
      <formula>0</formula>
      <formula>1000</formula>
    </cfRule>
    <cfRule type="cellIs" priority="4" dxfId="1" operator="between" stopIfTrue="1">
      <formula>0</formula>
      <formula>-1000</formula>
    </cfRule>
  </conditionalFormatting>
  <printOptions/>
  <pageMargins left="0.31496062992125984" right="0.2362204724409449" top="0.6692913385826772" bottom="0.984251968503937" header="0.5118110236220472" footer="0.5118110236220472"/>
  <pageSetup fitToHeight="1" fitToWidth="1" horizontalDpi="600" verticalDpi="600" orientation="landscape" paperSize="9" scale="89" r:id="rId2"/>
  <headerFooter alignWithMargins="0">
    <oddHeader>&amp;C&amp;A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AC17"/>
  <sheetViews>
    <sheetView workbookViewId="0" topLeftCell="A1">
      <pane xSplit="4" ySplit="1" topLeftCell="E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C1" sqref="AC1"/>
    </sheetView>
  </sheetViews>
  <sheetFormatPr defaultColWidth="11.421875" defaultRowHeight="12.75"/>
  <cols>
    <col min="1" max="1" width="23.140625" style="0" bestFit="1" customWidth="1"/>
    <col min="2" max="2" width="4.8515625" style="0" bestFit="1" customWidth="1"/>
    <col min="3" max="3" width="5.57421875" style="0" bestFit="1" customWidth="1"/>
    <col min="4" max="5" width="4.8515625" style="0" bestFit="1" customWidth="1"/>
    <col min="6" max="6" width="5.28125" style="0" customWidth="1"/>
    <col min="7" max="7" width="5.8515625" style="0" customWidth="1"/>
    <col min="8" max="10" width="5.140625" style="0" customWidth="1"/>
    <col min="11" max="11" width="3.57421875" style="0" bestFit="1" customWidth="1"/>
    <col min="12" max="12" width="5.140625" style="0" customWidth="1"/>
    <col min="13" max="13" width="4.28125" style="0" customWidth="1"/>
    <col min="14" max="14" width="5.28125" style="0" customWidth="1"/>
    <col min="15" max="16" width="5.140625" style="0" customWidth="1"/>
    <col min="17" max="17" width="4.00390625" style="0" customWidth="1"/>
    <col min="18" max="18" width="5.7109375" style="0" customWidth="1"/>
    <col min="19" max="19" width="4.140625" style="0" bestFit="1" customWidth="1"/>
    <col min="20" max="20" width="5.140625" style="0" customWidth="1"/>
    <col min="21" max="21" width="4.7109375" style="0" customWidth="1"/>
    <col min="22" max="23" width="5.140625" style="0" customWidth="1"/>
    <col min="24" max="24" width="5.28125" style="0" customWidth="1"/>
    <col min="25" max="25" width="4.140625" style="0" bestFit="1" customWidth="1"/>
    <col min="26" max="26" width="5.140625" style="0" customWidth="1"/>
    <col min="27" max="27" width="6.28125" style="0" bestFit="1" customWidth="1"/>
    <col min="28" max="28" width="3.28125" style="0" bestFit="1" customWidth="1"/>
    <col min="29" max="29" width="7.8515625" style="0" bestFit="1" customWidth="1"/>
  </cols>
  <sheetData>
    <row r="1" spans="1:29" ht="44.25" customHeight="1">
      <c r="A1" s="1" t="s">
        <v>29</v>
      </c>
      <c r="B1" s="1" t="s">
        <v>1</v>
      </c>
      <c r="C1" s="1" t="s">
        <v>2</v>
      </c>
      <c r="D1" s="59" t="s">
        <v>3</v>
      </c>
      <c r="E1" s="60" t="s">
        <v>171</v>
      </c>
      <c r="F1" s="55" t="s">
        <v>172</v>
      </c>
      <c r="G1" s="55" t="s">
        <v>169</v>
      </c>
      <c r="H1" s="55" t="s">
        <v>170</v>
      </c>
      <c r="I1" s="55" t="s">
        <v>173</v>
      </c>
      <c r="J1" s="55" t="s">
        <v>205</v>
      </c>
      <c r="K1" s="55" t="s">
        <v>165</v>
      </c>
      <c r="L1" s="55" t="s">
        <v>164</v>
      </c>
      <c r="M1" s="55" t="s">
        <v>163</v>
      </c>
      <c r="N1" s="55" t="s">
        <v>175</v>
      </c>
      <c r="O1" s="61" t="s">
        <v>213</v>
      </c>
      <c r="P1" s="60" t="s">
        <v>181</v>
      </c>
      <c r="Q1" s="55" t="s">
        <v>166</v>
      </c>
      <c r="R1" s="55" t="s">
        <v>201</v>
      </c>
      <c r="S1" s="55" t="s">
        <v>168</v>
      </c>
      <c r="T1" s="55" t="s">
        <v>182</v>
      </c>
      <c r="U1" s="55" t="s">
        <v>180</v>
      </c>
      <c r="V1" s="55" t="s">
        <v>176</v>
      </c>
      <c r="W1" s="55" t="s">
        <v>200</v>
      </c>
      <c r="X1" s="55" t="s">
        <v>174</v>
      </c>
      <c r="Y1" s="55" t="s">
        <v>177</v>
      </c>
      <c r="Z1" s="55" t="s">
        <v>202</v>
      </c>
      <c r="AA1" s="5" t="s">
        <v>4</v>
      </c>
      <c r="AB1" s="5" t="s">
        <v>10</v>
      </c>
      <c r="AC1" s="6" t="s">
        <v>5</v>
      </c>
    </row>
    <row r="2" spans="1:29" ht="15" customHeight="1">
      <c r="A2" s="7" t="s">
        <v>83</v>
      </c>
      <c r="B2" s="34">
        <v>1981</v>
      </c>
      <c r="C2" s="56">
        <v>1.97</v>
      </c>
      <c r="D2" s="69" t="s">
        <v>73</v>
      </c>
      <c r="E2" s="63">
        <v>17</v>
      </c>
      <c r="F2" s="64">
        <v>23</v>
      </c>
      <c r="G2" s="64">
        <v>5</v>
      </c>
      <c r="H2" s="64">
        <v>21</v>
      </c>
      <c r="I2" s="64">
        <v>19</v>
      </c>
      <c r="J2" s="64">
        <v>23</v>
      </c>
      <c r="K2" s="64">
        <v>26</v>
      </c>
      <c r="L2" s="65">
        <v>12</v>
      </c>
      <c r="M2" s="65"/>
      <c r="N2" s="65"/>
      <c r="O2" s="66">
        <v>15</v>
      </c>
      <c r="P2" s="67">
        <v>7</v>
      </c>
      <c r="Q2" s="65">
        <v>16</v>
      </c>
      <c r="R2" s="65">
        <v>9</v>
      </c>
      <c r="S2" s="65">
        <v>11</v>
      </c>
      <c r="T2" s="65" t="s">
        <v>183</v>
      </c>
      <c r="U2" s="65">
        <v>9</v>
      </c>
      <c r="V2" s="65">
        <v>8</v>
      </c>
      <c r="W2" s="65">
        <v>2</v>
      </c>
      <c r="X2" s="65"/>
      <c r="Y2" s="65"/>
      <c r="Z2" s="65">
        <v>14</v>
      </c>
      <c r="AA2" s="11">
        <f aca="true" t="shared" si="0" ref="AA2:AA17">SUM(E2:Z2)</f>
        <v>237</v>
      </c>
      <c r="AB2" s="5">
        <f aca="true" t="shared" si="1" ref="AB2:AB14">COUNT(E2:Z2)</f>
        <v>17</v>
      </c>
      <c r="AC2" s="12">
        <f aca="true" t="shared" si="2" ref="AC2:AC17">AA2/COUNT(E2:Z2)</f>
        <v>13.941176470588236</v>
      </c>
    </row>
    <row r="3" spans="1:29" ht="15" customHeight="1">
      <c r="A3" s="7" t="s">
        <v>209</v>
      </c>
      <c r="B3" s="34">
        <v>1981</v>
      </c>
      <c r="C3" s="34"/>
      <c r="D3" s="69" t="s">
        <v>11</v>
      </c>
      <c r="E3" s="63"/>
      <c r="F3" s="64"/>
      <c r="G3" s="64">
        <v>5</v>
      </c>
      <c r="H3" s="64">
        <v>8</v>
      </c>
      <c r="I3" s="64">
        <v>14</v>
      </c>
      <c r="J3" s="64">
        <v>8</v>
      </c>
      <c r="K3" s="64">
        <v>5</v>
      </c>
      <c r="L3" s="65">
        <v>16</v>
      </c>
      <c r="M3" s="65"/>
      <c r="N3" s="65">
        <v>13</v>
      </c>
      <c r="O3" s="66">
        <v>13</v>
      </c>
      <c r="P3" s="67">
        <v>11</v>
      </c>
      <c r="Q3" s="65"/>
      <c r="R3" s="65">
        <v>7</v>
      </c>
      <c r="S3" s="65"/>
      <c r="T3" s="65">
        <v>13</v>
      </c>
      <c r="U3" s="65"/>
      <c r="V3" s="65">
        <v>16</v>
      </c>
      <c r="W3" s="65">
        <v>12</v>
      </c>
      <c r="X3" s="65">
        <v>17</v>
      </c>
      <c r="Y3" s="65">
        <v>14</v>
      </c>
      <c r="Z3" s="65">
        <v>15</v>
      </c>
      <c r="AA3" s="11">
        <f t="shared" si="0"/>
        <v>187</v>
      </c>
      <c r="AB3" s="5">
        <f t="shared" si="1"/>
        <v>16</v>
      </c>
      <c r="AC3" s="12">
        <f t="shared" si="2"/>
        <v>11.6875</v>
      </c>
    </row>
    <row r="4" spans="1:29" ht="15" customHeight="1">
      <c r="A4" s="7" t="s">
        <v>72</v>
      </c>
      <c r="B4" s="34">
        <v>1980</v>
      </c>
      <c r="C4" s="56">
        <v>1.84</v>
      </c>
      <c r="D4" s="69" t="s">
        <v>73</v>
      </c>
      <c r="E4" s="63">
        <v>9</v>
      </c>
      <c r="F4" s="64">
        <v>16</v>
      </c>
      <c r="G4" s="64"/>
      <c r="H4" s="64">
        <v>5</v>
      </c>
      <c r="I4" s="64">
        <v>25</v>
      </c>
      <c r="J4" s="64">
        <v>7</v>
      </c>
      <c r="K4" s="64">
        <v>11</v>
      </c>
      <c r="L4" s="65">
        <v>12</v>
      </c>
      <c r="M4" s="65"/>
      <c r="N4" s="65">
        <v>18</v>
      </c>
      <c r="O4" s="66">
        <v>3</v>
      </c>
      <c r="P4" s="67">
        <v>6</v>
      </c>
      <c r="Q4" s="65"/>
      <c r="R4" s="65">
        <v>6</v>
      </c>
      <c r="S4" s="65">
        <v>10</v>
      </c>
      <c r="T4" s="65">
        <v>20</v>
      </c>
      <c r="U4" s="65">
        <v>8</v>
      </c>
      <c r="V4" s="65">
        <v>3</v>
      </c>
      <c r="W4" s="65">
        <v>10</v>
      </c>
      <c r="X4" s="65">
        <v>13</v>
      </c>
      <c r="Y4" s="65">
        <v>18</v>
      </c>
      <c r="Z4" s="65">
        <v>6</v>
      </c>
      <c r="AA4" s="11">
        <f t="shared" si="0"/>
        <v>206</v>
      </c>
      <c r="AB4" s="5">
        <f t="shared" si="1"/>
        <v>19</v>
      </c>
      <c r="AC4" s="12">
        <f t="shared" si="2"/>
        <v>10.842105263157896</v>
      </c>
    </row>
    <row r="5" spans="1:29" ht="15" customHeight="1">
      <c r="A5" s="7" t="s">
        <v>70</v>
      </c>
      <c r="B5" s="34">
        <v>1978</v>
      </c>
      <c r="C5" s="56">
        <v>1.82</v>
      </c>
      <c r="D5" s="69" t="s">
        <v>71</v>
      </c>
      <c r="E5" s="63"/>
      <c r="F5" s="64">
        <v>4</v>
      </c>
      <c r="G5" s="64">
        <v>10</v>
      </c>
      <c r="H5" s="64">
        <v>12</v>
      </c>
      <c r="I5" s="64"/>
      <c r="J5" s="65"/>
      <c r="K5" s="64"/>
      <c r="L5" s="65"/>
      <c r="M5" s="65"/>
      <c r="N5" s="65">
        <v>13</v>
      </c>
      <c r="O5" s="66"/>
      <c r="P5" s="67"/>
      <c r="Q5" s="65">
        <v>10</v>
      </c>
      <c r="R5" s="65"/>
      <c r="S5" s="65"/>
      <c r="T5" s="65"/>
      <c r="U5" s="65"/>
      <c r="V5" s="65"/>
      <c r="W5" s="65"/>
      <c r="X5" s="65"/>
      <c r="Y5" s="65"/>
      <c r="Z5" s="65"/>
      <c r="AA5" s="11">
        <f t="shared" si="0"/>
        <v>49</v>
      </c>
      <c r="AB5" s="5">
        <f t="shared" si="1"/>
        <v>5</v>
      </c>
      <c r="AC5" s="12">
        <f t="shared" si="2"/>
        <v>9.8</v>
      </c>
    </row>
    <row r="6" spans="1:29" ht="15" customHeight="1">
      <c r="A6" s="7" t="s">
        <v>79</v>
      </c>
      <c r="B6" s="34">
        <v>1980</v>
      </c>
      <c r="C6" s="56">
        <v>2.05</v>
      </c>
      <c r="D6" s="69" t="s">
        <v>42</v>
      </c>
      <c r="E6" s="63"/>
      <c r="F6" s="64"/>
      <c r="G6" s="64">
        <v>9</v>
      </c>
      <c r="H6" s="64">
        <v>11</v>
      </c>
      <c r="I6" s="64">
        <v>7</v>
      </c>
      <c r="J6" s="64">
        <v>28</v>
      </c>
      <c r="K6" s="64">
        <v>5</v>
      </c>
      <c r="L6" s="65">
        <v>9</v>
      </c>
      <c r="M6" s="65"/>
      <c r="N6" s="65">
        <v>17</v>
      </c>
      <c r="O6" s="66">
        <v>7</v>
      </c>
      <c r="P6" s="67">
        <v>9</v>
      </c>
      <c r="Q6" s="65">
        <v>14</v>
      </c>
      <c r="R6" s="65">
        <v>2</v>
      </c>
      <c r="S6" s="65">
        <v>2</v>
      </c>
      <c r="T6" s="65">
        <v>3</v>
      </c>
      <c r="U6" s="65">
        <v>5</v>
      </c>
      <c r="V6" s="65">
        <v>10</v>
      </c>
      <c r="W6" s="65">
        <v>2</v>
      </c>
      <c r="X6" s="65">
        <v>10</v>
      </c>
      <c r="Y6" s="65">
        <v>13</v>
      </c>
      <c r="Z6" s="65">
        <v>17</v>
      </c>
      <c r="AA6" s="11">
        <f t="shared" si="0"/>
        <v>180</v>
      </c>
      <c r="AB6" s="5">
        <f t="shared" si="1"/>
        <v>19</v>
      </c>
      <c r="AC6" s="12">
        <f t="shared" si="2"/>
        <v>9.473684210526315</v>
      </c>
    </row>
    <row r="7" spans="1:29" ht="15" customHeight="1">
      <c r="A7" s="7" t="s">
        <v>77</v>
      </c>
      <c r="B7" s="34">
        <v>1983</v>
      </c>
      <c r="C7" s="56">
        <v>2</v>
      </c>
      <c r="D7" s="69" t="s">
        <v>42</v>
      </c>
      <c r="E7" s="63"/>
      <c r="F7" s="64"/>
      <c r="G7" s="64"/>
      <c r="H7" s="64"/>
      <c r="I7" s="64"/>
      <c r="J7" s="64">
        <v>3</v>
      </c>
      <c r="K7" s="64">
        <v>15</v>
      </c>
      <c r="L7" s="65">
        <v>10</v>
      </c>
      <c r="M7" s="65"/>
      <c r="N7" s="65">
        <v>6</v>
      </c>
      <c r="O7" s="66">
        <v>7</v>
      </c>
      <c r="P7" s="67">
        <v>7</v>
      </c>
      <c r="Q7" s="65">
        <v>3</v>
      </c>
      <c r="R7" s="65">
        <v>11</v>
      </c>
      <c r="S7" s="65">
        <v>10</v>
      </c>
      <c r="T7" s="65">
        <v>12</v>
      </c>
      <c r="U7" s="65">
        <v>12</v>
      </c>
      <c r="V7" s="65">
        <v>14</v>
      </c>
      <c r="W7" s="65">
        <v>4</v>
      </c>
      <c r="X7" s="65">
        <v>9</v>
      </c>
      <c r="Y7" s="65">
        <v>5</v>
      </c>
      <c r="Z7" s="65"/>
      <c r="AA7" s="11">
        <f t="shared" si="0"/>
        <v>128</v>
      </c>
      <c r="AB7" s="5">
        <f t="shared" si="1"/>
        <v>15</v>
      </c>
      <c r="AC7" s="12">
        <f t="shared" si="2"/>
        <v>8.533333333333333</v>
      </c>
    </row>
    <row r="8" spans="1:29" ht="15" customHeight="1">
      <c r="A8" s="7" t="s">
        <v>82</v>
      </c>
      <c r="B8" s="34">
        <v>1986</v>
      </c>
      <c r="C8" s="56">
        <v>2.03</v>
      </c>
      <c r="D8" s="69" t="s">
        <v>42</v>
      </c>
      <c r="E8" s="63">
        <v>12</v>
      </c>
      <c r="F8" s="64">
        <v>8</v>
      </c>
      <c r="G8" s="64">
        <v>4</v>
      </c>
      <c r="H8" s="64">
        <v>5</v>
      </c>
      <c r="I8" s="64">
        <v>2</v>
      </c>
      <c r="J8" s="64">
        <v>5</v>
      </c>
      <c r="K8" s="64">
        <v>0</v>
      </c>
      <c r="L8" s="65">
        <v>7</v>
      </c>
      <c r="M8" s="65"/>
      <c r="N8" s="65">
        <v>4</v>
      </c>
      <c r="O8" s="66">
        <v>4</v>
      </c>
      <c r="P8" s="67">
        <v>7</v>
      </c>
      <c r="Q8" s="65">
        <v>2</v>
      </c>
      <c r="R8" s="65">
        <v>2</v>
      </c>
      <c r="S8" s="65">
        <v>9</v>
      </c>
      <c r="T8" s="65">
        <v>5</v>
      </c>
      <c r="U8" s="65">
        <v>7</v>
      </c>
      <c r="V8" s="65">
        <v>4</v>
      </c>
      <c r="W8" s="65">
        <v>7</v>
      </c>
      <c r="X8" s="65">
        <v>12</v>
      </c>
      <c r="Y8" s="65">
        <v>13</v>
      </c>
      <c r="Z8" s="65">
        <v>13</v>
      </c>
      <c r="AA8" s="11">
        <f t="shared" si="0"/>
        <v>132</v>
      </c>
      <c r="AB8" s="5">
        <f t="shared" si="1"/>
        <v>21</v>
      </c>
      <c r="AC8" s="12">
        <f t="shared" si="2"/>
        <v>6.285714285714286</v>
      </c>
    </row>
    <row r="9" spans="1:29" ht="15" customHeight="1">
      <c r="A9" s="7" t="s">
        <v>80</v>
      </c>
      <c r="B9" s="34">
        <v>1977</v>
      </c>
      <c r="C9" s="56">
        <v>1.83</v>
      </c>
      <c r="D9" s="69" t="s">
        <v>71</v>
      </c>
      <c r="E9" s="63">
        <v>14</v>
      </c>
      <c r="F9" s="64">
        <v>6</v>
      </c>
      <c r="G9" s="64"/>
      <c r="H9" s="64"/>
      <c r="I9" s="64">
        <v>3</v>
      </c>
      <c r="J9" s="64">
        <v>5</v>
      </c>
      <c r="K9" s="64">
        <v>5</v>
      </c>
      <c r="L9" s="65">
        <v>0</v>
      </c>
      <c r="M9" s="65"/>
      <c r="N9" s="65"/>
      <c r="O9" s="66">
        <v>11</v>
      </c>
      <c r="P9" s="67">
        <v>0</v>
      </c>
      <c r="Q9" s="65">
        <v>0</v>
      </c>
      <c r="R9" s="65"/>
      <c r="S9" s="65">
        <v>0</v>
      </c>
      <c r="T9" s="65">
        <v>17</v>
      </c>
      <c r="U9" s="65">
        <v>8</v>
      </c>
      <c r="V9" s="65">
        <v>12</v>
      </c>
      <c r="W9" s="65">
        <v>5</v>
      </c>
      <c r="X9" s="65">
        <v>7</v>
      </c>
      <c r="Y9" s="65">
        <v>4</v>
      </c>
      <c r="Z9" s="65"/>
      <c r="AA9" s="11">
        <f t="shared" si="0"/>
        <v>97</v>
      </c>
      <c r="AB9" s="5">
        <f t="shared" si="1"/>
        <v>16</v>
      </c>
      <c r="AC9" s="12">
        <f t="shared" si="2"/>
        <v>6.0625</v>
      </c>
    </row>
    <row r="10" spans="1:29" ht="15" customHeight="1">
      <c r="A10" s="7" t="s">
        <v>78</v>
      </c>
      <c r="B10" s="34">
        <v>1977</v>
      </c>
      <c r="C10" s="34">
        <v>1.97</v>
      </c>
      <c r="D10" s="69" t="s">
        <v>42</v>
      </c>
      <c r="E10" s="63">
        <v>2</v>
      </c>
      <c r="F10" s="64">
        <v>11</v>
      </c>
      <c r="G10" s="64">
        <v>9</v>
      </c>
      <c r="H10" s="64"/>
      <c r="I10" s="64">
        <v>5</v>
      </c>
      <c r="J10" s="64">
        <v>4</v>
      </c>
      <c r="K10" s="64">
        <v>10</v>
      </c>
      <c r="L10" s="65">
        <v>0</v>
      </c>
      <c r="M10" s="65"/>
      <c r="N10" s="65"/>
      <c r="O10" s="66"/>
      <c r="P10" s="67"/>
      <c r="Q10" s="65">
        <v>4</v>
      </c>
      <c r="R10" s="65">
        <v>2</v>
      </c>
      <c r="S10" s="65"/>
      <c r="T10" s="65"/>
      <c r="U10" s="65"/>
      <c r="V10" s="65"/>
      <c r="W10" s="65"/>
      <c r="X10" s="65"/>
      <c r="Y10" s="65"/>
      <c r="Z10" s="65"/>
      <c r="AA10" s="11">
        <f t="shared" si="0"/>
        <v>47</v>
      </c>
      <c r="AB10" s="5">
        <f t="shared" si="1"/>
        <v>9</v>
      </c>
      <c r="AC10" s="12">
        <f t="shared" si="2"/>
        <v>5.222222222222222</v>
      </c>
    </row>
    <row r="11" spans="1:29" ht="15" customHeight="1">
      <c r="A11" s="7" t="s">
        <v>92</v>
      </c>
      <c r="B11" s="34">
        <v>1979</v>
      </c>
      <c r="C11" s="56">
        <v>1.82</v>
      </c>
      <c r="D11" s="69" t="s">
        <v>73</v>
      </c>
      <c r="E11" s="63">
        <v>8</v>
      </c>
      <c r="F11" s="64">
        <v>2</v>
      </c>
      <c r="G11" s="64">
        <v>2</v>
      </c>
      <c r="H11" s="64">
        <v>8</v>
      </c>
      <c r="I11" s="64">
        <v>1</v>
      </c>
      <c r="J11" s="64">
        <v>4</v>
      </c>
      <c r="K11" s="64">
        <v>8</v>
      </c>
      <c r="L11" s="65">
        <v>6</v>
      </c>
      <c r="M11" s="65"/>
      <c r="N11" s="65">
        <v>2</v>
      </c>
      <c r="O11" s="66">
        <v>10</v>
      </c>
      <c r="P11" s="67">
        <v>7</v>
      </c>
      <c r="Q11" s="65"/>
      <c r="R11" s="65">
        <v>8</v>
      </c>
      <c r="S11" s="65">
        <v>6</v>
      </c>
      <c r="T11" s="65">
        <v>0</v>
      </c>
      <c r="U11" s="65">
        <v>4</v>
      </c>
      <c r="V11" s="65">
        <v>2</v>
      </c>
      <c r="W11" s="65">
        <v>5</v>
      </c>
      <c r="X11" s="65">
        <v>2</v>
      </c>
      <c r="Y11" s="65">
        <v>3</v>
      </c>
      <c r="Z11" s="65">
        <v>5</v>
      </c>
      <c r="AA11" s="11">
        <f t="shared" si="0"/>
        <v>93</v>
      </c>
      <c r="AB11" s="5">
        <f t="shared" si="1"/>
        <v>20</v>
      </c>
      <c r="AC11" s="12">
        <f t="shared" si="2"/>
        <v>4.65</v>
      </c>
    </row>
    <row r="12" spans="1:29" ht="15" customHeight="1">
      <c r="A12" s="7" t="s">
        <v>76</v>
      </c>
      <c r="B12" s="34">
        <v>1980</v>
      </c>
      <c r="C12" s="56">
        <v>1.9</v>
      </c>
      <c r="D12" s="69" t="s">
        <v>73</v>
      </c>
      <c r="E12" s="63">
        <v>10</v>
      </c>
      <c r="F12" s="64">
        <v>0</v>
      </c>
      <c r="G12" s="65"/>
      <c r="H12" s="64">
        <v>2</v>
      </c>
      <c r="I12" s="64">
        <v>2</v>
      </c>
      <c r="J12" s="64"/>
      <c r="K12" s="64"/>
      <c r="L12" s="65"/>
      <c r="M12" s="65"/>
      <c r="N12" s="65">
        <v>2</v>
      </c>
      <c r="O12" s="66">
        <v>10</v>
      </c>
      <c r="P12" s="67">
        <v>6</v>
      </c>
      <c r="Q12" s="65">
        <v>2</v>
      </c>
      <c r="R12" s="65"/>
      <c r="S12" s="65">
        <v>6</v>
      </c>
      <c r="T12" s="65" t="s">
        <v>183</v>
      </c>
      <c r="U12" s="65">
        <v>6</v>
      </c>
      <c r="V12" s="65">
        <v>2</v>
      </c>
      <c r="W12" s="65">
        <v>4</v>
      </c>
      <c r="X12" s="65"/>
      <c r="Y12" s="65"/>
      <c r="Z12" s="65">
        <v>8</v>
      </c>
      <c r="AA12" s="11">
        <f t="shared" si="0"/>
        <v>60</v>
      </c>
      <c r="AB12" s="5">
        <f t="shared" si="1"/>
        <v>13</v>
      </c>
      <c r="AC12" s="12">
        <f t="shared" si="2"/>
        <v>4.615384615384615</v>
      </c>
    </row>
    <row r="13" spans="1:29" ht="15" customHeight="1">
      <c r="A13" s="7" t="s">
        <v>210</v>
      </c>
      <c r="B13" s="34">
        <v>1984</v>
      </c>
      <c r="C13" s="56"/>
      <c r="D13" s="69"/>
      <c r="E13" s="63"/>
      <c r="F13" s="64"/>
      <c r="G13" s="64">
        <v>3</v>
      </c>
      <c r="H13" s="64"/>
      <c r="I13" s="64"/>
      <c r="J13" s="64"/>
      <c r="K13" s="64"/>
      <c r="L13" s="65"/>
      <c r="M13" s="65"/>
      <c r="N13" s="65"/>
      <c r="O13" s="66"/>
      <c r="P13" s="67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11">
        <f t="shared" si="0"/>
        <v>3</v>
      </c>
      <c r="AB13" s="5">
        <f t="shared" si="1"/>
        <v>1</v>
      </c>
      <c r="AC13" s="12">
        <f t="shared" si="2"/>
        <v>3</v>
      </c>
    </row>
    <row r="14" spans="1:29" ht="15" customHeight="1">
      <c r="A14" s="7" t="s">
        <v>74</v>
      </c>
      <c r="B14" s="34">
        <v>1988</v>
      </c>
      <c r="C14" s="56">
        <v>1.89</v>
      </c>
      <c r="D14" s="69" t="s">
        <v>75</v>
      </c>
      <c r="E14" s="63">
        <v>0</v>
      </c>
      <c r="F14" s="64">
        <v>0</v>
      </c>
      <c r="G14" s="64"/>
      <c r="H14" s="64">
        <v>2</v>
      </c>
      <c r="I14" s="64">
        <v>0</v>
      </c>
      <c r="J14" s="64"/>
      <c r="K14" s="64">
        <v>0</v>
      </c>
      <c r="L14" s="65">
        <v>0</v>
      </c>
      <c r="M14" s="65"/>
      <c r="N14" s="65">
        <v>0</v>
      </c>
      <c r="O14" s="70">
        <v>0</v>
      </c>
      <c r="P14" s="67">
        <v>2</v>
      </c>
      <c r="Q14" s="65"/>
      <c r="R14" s="65"/>
      <c r="S14" s="65">
        <v>4</v>
      </c>
      <c r="T14" s="65">
        <v>0</v>
      </c>
      <c r="U14" s="65"/>
      <c r="V14" s="65">
        <v>0</v>
      </c>
      <c r="W14" s="65">
        <v>2</v>
      </c>
      <c r="X14" s="65">
        <v>0</v>
      </c>
      <c r="Y14" s="65">
        <v>1</v>
      </c>
      <c r="Z14" s="65">
        <v>4</v>
      </c>
      <c r="AA14" s="11">
        <f t="shared" si="0"/>
        <v>15</v>
      </c>
      <c r="AB14" s="5">
        <f t="shared" si="1"/>
        <v>16</v>
      </c>
      <c r="AC14" s="12">
        <f t="shared" si="2"/>
        <v>0.9375</v>
      </c>
    </row>
    <row r="15" spans="1:29" ht="15" customHeight="1">
      <c r="A15" s="72" t="s">
        <v>6</v>
      </c>
      <c r="B15" s="35">
        <f>2006-(SUM(B2:B14)/COUNT(B2:B14))</f>
        <v>24.923076923076906</v>
      </c>
      <c r="C15" s="36">
        <f>SUM(C2:C14)/COUNT(C2:C14)</f>
        <v>1.9199999999999997</v>
      </c>
      <c r="D15" s="34"/>
      <c r="E15" s="28">
        <f aca="true" t="shared" si="3" ref="E15:O15">SUM(E2:E14)</f>
        <v>72</v>
      </c>
      <c r="F15" s="28">
        <f t="shared" si="3"/>
        <v>70</v>
      </c>
      <c r="G15" s="28">
        <f t="shared" si="3"/>
        <v>47</v>
      </c>
      <c r="H15" s="28">
        <f t="shared" si="3"/>
        <v>74</v>
      </c>
      <c r="I15" s="28">
        <f t="shared" si="3"/>
        <v>78</v>
      </c>
      <c r="J15" s="28">
        <f t="shared" si="3"/>
        <v>87</v>
      </c>
      <c r="K15" s="28">
        <f t="shared" si="3"/>
        <v>85</v>
      </c>
      <c r="L15" s="28">
        <f t="shared" si="3"/>
        <v>72</v>
      </c>
      <c r="M15" s="28">
        <v>60</v>
      </c>
      <c r="N15" s="28">
        <f t="shared" si="3"/>
        <v>75</v>
      </c>
      <c r="O15" s="28">
        <f t="shared" si="3"/>
        <v>80</v>
      </c>
      <c r="P15" s="74">
        <f>SUM(P2:P14)</f>
        <v>62</v>
      </c>
      <c r="Q15" s="28">
        <f>SUM(Q2:Q14)+1</f>
        <v>52</v>
      </c>
      <c r="R15" s="28">
        <f>SUM(R2:R14)</f>
        <v>47</v>
      </c>
      <c r="S15" s="28">
        <f>SUM(S2:S14)</f>
        <v>58</v>
      </c>
      <c r="T15" s="28">
        <f>SUM(T2:T14)</f>
        <v>70</v>
      </c>
      <c r="U15" s="28">
        <f>SUM(U2:U14)</f>
        <v>59</v>
      </c>
      <c r="V15" s="28">
        <f>SUM(V2:V14)</f>
        <v>71</v>
      </c>
      <c r="W15" s="28">
        <f>SUM(W2:W14)+3</f>
        <v>56</v>
      </c>
      <c r="X15" s="28">
        <f>SUM(X2:X14)</f>
        <v>70</v>
      </c>
      <c r="Y15" s="28">
        <f>SUM(Y2:Y14)</f>
        <v>71</v>
      </c>
      <c r="Z15" s="28">
        <f>SUM(Z2:Z14)</f>
        <v>82</v>
      </c>
      <c r="AA15" s="15">
        <f t="shared" si="0"/>
        <v>1498</v>
      </c>
      <c r="AB15" s="37"/>
      <c r="AC15" s="16">
        <f t="shared" si="2"/>
        <v>68.0909090909091</v>
      </c>
    </row>
    <row r="16" spans="1:29" ht="12.75">
      <c r="A16" s="38" t="s">
        <v>7</v>
      </c>
      <c r="B16" s="39"/>
      <c r="C16" s="39"/>
      <c r="D16" s="39"/>
      <c r="E16" s="75">
        <v>81</v>
      </c>
      <c r="F16" s="75">
        <v>82</v>
      </c>
      <c r="G16" s="75">
        <v>80</v>
      </c>
      <c r="H16" s="75">
        <v>76</v>
      </c>
      <c r="I16" s="75">
        <v>80</v>
      </c>
      <c r="J16" s="75">
        <v>85</v>
      </c>
      <c r="K16" s="75">
        <v>63</v>
      </c>
      <c r="L16" s="75">
        <v>66</v>
      </c>
      <c r="M16" s="75">
        <v>73</v>
      </c>
      <c r="N16" s="75">
        <v>71</v>
      </c>
      <c r="O16" s="76">
        <v>89</v>
      </c>
      <c r="P16" s="77">
        <v>80</v>
      </c>
      <c r="Q16" s="75">
        <v>68</v>
      </c>
      <c r="R16" s="75">
        <v>64</v>
      </c>
      <c r="S16" s="75">
        <v>86</v>
      </c>
      <c r="T16" s="75">
        <v>63</v>
      </c>
      <c r="U16" s="75">
        <v>67</v>
      </c>
      <c r="V16" s="75">
        <v>56</v>
      </c>
      <c r="W16" s="75">
        <v>65</v>
      </c>
      <c r="X16" s="75">
        <v>78</v>
      </c>
      <c r="Y16" s="75">
        <v>86</v>
      </c>
      <c r="Z16" s="75">
        <v>96</v>
      </c>
      <c r="AA16" s="15">
        <f t="shared" si="0"/>
        <v>1655</v>
      </c>
      <c r="AB16" s="37"/>
      <c r="AC16" s="16">
        <f t="shared" si="2"/>
        <v>75.22727272727273</v>
      </c>
    </row>
    <row r="17" spans="1:29" ht="12.75">
      <c r="A17" s="38" t="s">
        <v>8</v>
      </c>
      <c r="B17" s="39"/>
      <c r="C17" s="39"/>
      <c r="D17" s="39"/>
      <c r="E17" s="18">
        <f aca="true" t="shared" si="4" ref="E17:Z17">E15-E16</f>
        <v>-9</v>
      </c>
      <c r="F17" s="18">
        <f t="shared" si="4"/>
        <v>-12</v>
      </c>
      <c r="G17" s="18">
        <f t="shared" si="4"/>
        <v>-33</v>
      </c>
      <c r="H17" s="18">
        <f t="shared" si="4"/>
        <v>-2</v>
      </c>
      <c r="I17" s="18">
        <f t="shared" si="4"/>
        <v>-2</v>
      </c>
      <c r="J17" s="18">
        <f t="shared" si="4"/>
        <v>2</v>
      </c>
      <c r="K17" s="18">
        <f t="shared" si="4"/>
        <v>22</v>
      </c>
      <c r="L17" s="18">
        <f t="shared" si="4"/>
        <v>6</v>
      </c>
      <c r="M17" s="18">
        <f t="shared" si="4"/>
        <v>-13</v>
      </c>
      <c r="N17" s="18">
        <f t="shared" si="4"/>
        <v>4</v>
      </c>
      <c r="O17" s="18">
        <f t="shared" si="4"/>
        <v>-9</v>
      </c>
      <c r="P17" s="49">
        <f>P15-P16</f>
        <v>-18</v>
      </c>
      <c r="Q17" s="18">
        <f t="shared" si="4"/>
        <v>-16</v>
      </c>
      <c r="R17" s="18">
        <f t="shared" si="4"/>
        <v>-17</v>
      </c>
      <c r="S17" s="18">
        <f t="shared" si="4"/>
        <v>-28</v>
      </c>
      <c r="T17" s="18">
        <f t="shared" si="4"/>
        <v>7</v>
      </c>
      <c r="U17" s="18">
        <f t="shared" si="4"/>
        <v>-8</v>
      </c>
      <c r="V17" s="18">
        <f t="shared" si="4"/>
        <v>15</v>
      </c>
      <c r="W17" s="18">
        <f t="shared" si="4"/>
        <v>-9</v>
      </c>
      <c r="X17" s="18">
        <f t="shared" si="4"/>
        <v>-8</v>
      </c>
      <c r="Y17" s="18">
        <f t="shared" si="4"/>
        <v>-15</v>
      </c>
      <c r="Z17" s="18">
        <f t="shared" si="4"/>
        <v>-14</v>
      </c>
      <c r="AA17" s="32">
        <f t="shared" si="0"/>
        <v>-157</v>
      </c>
      <c r="AB17" s="5"/>
      <c r="AC17" s="33">
        <f t="shared" si="2"/>
        <v>-7.136363636363637</v>
      </c>
    </row>
  </sheetData>
  <conditionalFormatting sqref="E17:Z17">
    <cfRule type="cellIs" priority="1" dxfId="0" operator="between" stopIfTrue="1">
      <formula>0</formula>
      <formula>100</formula>
    </cfRule>
    <cfRule type="cellIs" priority="2" dxfId="1" operator="between" stopIfTrue="1">
      <formula>0</formula>
      <formula>-100</formula>
    </cfRule>
  </conditionalFormatting>
  <conditionalFormatting sqref="AA17:AC17">
    <cfRule type="cellIs" priority="3" dxfId="0" operator="between" stopIfTrue="1">
      <formula>0</formula>
      <formula>1000</formula>
    </cfRule>
    <cfRule type="cellIs" priority="4" dxfId="1" operator="between" stopIfTrue="1">
      <formula>0</formula>
      <formula>-1000</formula>
    </cfRule>
  </conditionalFormatting>
  <printOptions/>
  <pageMargins left="0.31496062992125984" right="0.2362204724409449" top="0.6692913385826772" bottom="0.984251968503937" header="0.5118110236220472" footer="0.5118110236220472"/>
  <pageSetup fitToHeight="1" fitToWidth="1" horizontalDpi="600" verticalDpi="600" orientation="landscape" paperSize="9" scale="85" r:id="rId2"/>
  <headerFooter alignWithMargins="0">
    <oddHeader>&amp;C&amp;A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103112">
    <pageSetUpPr fitToPage="1"/>
  </sheetPr>
  <dimension ref="A1:AC16"/>
  <sheetViews>
    <sheetView workbookViewId="0" topLeftCell="A1">
      <pane xSplit="4" ySplit="1" topLeftCell="E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C1" sqref="AC1"/>
    </sheetView>
  </sheetViews>
  <sheetFormatPr defaultColWidth="11.421875" defaultRowHeight="12.75"/>
  <cols>
    <col min="1" max="1" width="18.00390625" style="0" bestFit="1" customWidth="1"/>
    <col min="2" max="4" width="4.8515625" style="0" bestFit="1" customWidth="1"/>
    <col min="5" max="5" width="4.7109375" style="0" customWidth="1"/>
    <col min="6" max="6" width="5.28125" style="0" customWidth="1"/>
    <col min="7" max="7" width="4.57421875" style="0" customWidth="1"/>
    <col min="8" max="8" width="5.140625" style="0" customWidth="1"/>
    <col min="9" max="9" width="5.7109375" style="0" customWidth="1"/>
    <col min="10" max="11" width="5.140625" style="0" customWidth="1"/>
    <col min="12" max="12" width="4.28125" style="0" bestFit="1" customWidth="1"/>
    <col min="13" max="13" width="5.140625" style="0" customWidth="1"/>
    <col min="14" max="14" width="3.57421875" style="0" bestFit="1" customWidth="1"/>
    <col min="15" max="15" width="5.28125" style="0" customWidth="1"/>
    <col min="16" max="16" width="5.140625" style="0" customWidth="1"/>
    <col min="17" max="17" width="5.00390625" style="0" bestFit="1" customWidth="1"/>
    <col min="18" max="18" width="5.140625" style="0" customWidth="1"/>
    <col min="19" max="19" width="4.421875" style="0" customWidth="1"/>
    <col min="20" max="20" width="5.7109375" style="0" customWidth="1"/>
    <col min="21" max="22" width="4.140625" style="0" bestFit="1" customWidth="1"/>
    <col min="23" max="25" width="5.140625" style="0" customWidth="1"/>
    <col min="26" max="26" width="5.28125" style="0" customWidth="1"/>
    <col min="27" max="27" width="5.8515625" style="0" customWidth="1"/>
    <col min="28" max="28" width="3.28125" style="0" bestFit="1" customWidth="1"/>
    <col min="29" max="29" width="7.8515625" style="0" bestFit="1" customWidth="1"/>
  </cols>
  <sheetData>
    <row r="1" spans="1:29" ht="45" customHeight="1">
      <c r="A1" s="1" t="s">
        <v>0</v>
      </c>
      <c r="B1" s="1" t="s">
        <v>1</v>
      </c>
      <c r="C1" s="1" t="s">
        <v>2</v>
      </c>
      <c r="D1" s="2" t="s">
        <v>3</v>
      </c>
      <c r="E1" s="3" t="s">
        <v>173</v>
      </c>
      <c r="F1" s="4" t="s">
        <v>185</v>
      </c>
      <c r="G1" s="4" t="s">
        <v>171</v>
      </c>
      <c r="H1" s="4" t="s">
        <v>172</v>
      </c>
      <c r="I1" s="4" t="s">
        <v>169</v>
      </c>
      <c r="J1" s="4" t="s">
        <v>170</v>
      </c>
      <c r="K1" s="4" t="s">
        <v>174</v>
      </c>
      <c r="L1" s="4" t="s">
        <v>179</v>
      </c>
      <c r="M1" s="4" t="s">
        <v>178</v>
      </c>
      <c r="N1" s="4" t="s">
        <v>165</v>
      </c>
      <c r="O1" s="50" t="s">
        <v>175</v>
      </c>
      <c r="P1" s="53" t="s">
        <v>182</v>
      </c>
      <c r="Q1" s="4" t="s">
        <v>180</v>
      </c>
      <c r="R1" s="4" t="s">
        <v>181</v>
      </c>
      <c r="S1" s="4" t="s">
        <v>166</v>
      </c>
      <c r="T1" s="4" t="s">
        <v>201</v>
      </c>
      <c r="U1" s="4" t="s">
        <v>168</v>
      </c>
      <c r="V1" s="4" t="s">
        <v>163</v>
      </c>
      <c r="W1" s="4" t="s">
        <v>219</v>
      </c>
      <c r="X1" s="4" t="s">
        <v>202</v>
      </c>
      <c r="Y1" s="4" t="s">
        <v>176</v>
      </c>
      <c r="Z1" s="50" t="s">
        <v>177</v>
      </c>
      <c r="AA1" s="5" t="s">
        <v>4</v>
      </c>
      <c r="AB1" s="5" t="s">
        <v>10</v>
      </c>
      <c r="AC1" s="6" t="s">
        <v>5</v>
      </c>
    </row>
    <row r="2" spans="1:29" ht="15" customHeight="1">
      <c r="A2" s="7" t="s">
        <v>101</v>
      </c>
      <c r="B2" s="22">
        <v>1967</v>
      </c>
      <c r="C2" s="42">
        <v>2.06</v>
      </c>
      <c r="D2" s="23">
        <v>5</v>
      </c>
      <c r="E2" s="8">
        <v>13</v>
      </c>
      <c r="F2" s="9">
        <v>31</v>
      </c>
      <c r="G2" s="9"/>
      <c r="H2" s="9"/>
      <c r="I2" s="9">
        <v>14</v>
      </c>
      <c r="J2" s="9"/>
      <c r="K2" s="9">
        <v>14</v>
      </c>
      <c r="L2" s="9">
        <v>2</v>
      </c>
      <c r="M2" s="9"/>
      <c r="N2" s="9"/>
      <c r="O2" s="51">
        <v>10</v>
      </c>
      <c r="P2" s="54"/>
      <c r="Q2" s="9"/>
      <c r="R2" s="9"/>
      <c r="S2" s="9"/>
      <c r="T2" s="9"/>
      <c r="U2" s="9"/>
      <c r="V2" s="9"/>
      <c r="W2" s="9"/>
      <c r="X2" s="10"/>
      <c r="Y2" s="10"/>
      <c r="Z2" s="10"/>
      <c r="AA2" s="11">
        <f>SUM(E2:Z2)</f>
        <v>84</v>
      </c>
      <c r="AB2" s="5">
        <f>COUNT(E2:Z2)</f>
        <v>6</v>
      </c>
      <c r="AC2" s="12">
        <f>AA2/COUNT(E2:Z2)</f>
        <v>14</v>
      </c>
    </row>
    <row r="3" spans="1:29" ht="15" customHeight="1">
      <c r="A3" s="7" t="s">
        <v>105</v>
      </c>
      <c r="B3" s="22">
        <v>1978</v>
      </c>
      <c r="C3" s="42">
        <v>1.94</v>
      </c>
      <c r="D3" s="23">
        <v>3</v>
      </c>
      <c r="E3" s="8">
        <v>10</v>
      </c>
      <c r="F3" s="9">
        <v>17</v>
      </c>
      <c r="G3" s="9"/>
      <c r="H3" s="9"/>
      <c r="I3" s="9">
        <v>18</v>
      </c>
      <c r="J3" s="9"/>
      <c r="K3" s="9">
        <v>2</v>
      </c>
      <c r="L3" s="9">
        <v>22</v>
      </c>
      <c r="M3" s="9"/>
      <c r="N3" s="9"/>
      <c r="O3" s="51">
        <v>21</v>
      </c>
      <c r="P3" s="54"/>
      <c r="Q3" s="9">
        <v>11</v>
      </c>
      <c r="R3" s="9"/>
      <c r="S3" s="9"/>
      <c r="T3" s="9">
        <v>8</v>
      </c>
      <c r="U3" s="9">
        <v>6</v>
      </c>
      <c r="V3" s="9"/>
      <c r="W3" s="9">
        <v>14</v>
      </c>
      <c r="X3" s="10"/>
      <c r="Y3" s="10"/>
      <c r="Z3" s="10"/>
      <c r="AA3" s="11">
        <f>SUM(E3:Z3)</f>
        <v>129</v>
      </c>
      <c r="AB3" s="5">
        <f>COUNT(E3:Z3)</f>
        <v>10</v>
      </c>
      <c r="AC3" s="12">
        <f>AA3/COUNT(E3:Z3)</f>
        <v>12.9</v>
      </c>
    </row>
    <row r="4" spans="1:29" ht="15" customHeight="1">
      <c r="A4" s="7" t="s">
        <v>104</v>
      </c>
      <c r="B4" s="22">
        <v>1984</v>
      </c>
      <c r="C4" s="22">
        <v>1.98</v>
      </c>
      <c r="D4" s="23">
        <v>5</v>
      </c>
      <c r="E4" s="8">
        <v>10</v>
      </c>
      <c r="F4" s="9">
        <v>4</v>
      </c>
      <c r="G4" s="9"/>
      <c r="H4" s="9"/>
      <c r="I4" s="9">
        <v>7</v>
      </c>
      <c r="J4" s="9"/>
      <c r="K4" s="9">
        <v>6</v>
      </c>
      <c r="L4" s="9">
        <v>13</v>
      </c>
      <c r="M4" s="9"/>
      <c r="N4" s="9"/>
      <c r="O4" s="51">
        <v>15</v>
      </c>
      <c r="P4" s="54"/>
      <c r="Q4" s="9">
        <v>10</v>
      </c>
      <c r="R4" s="9"/>
      <c r="S4" s="9"/>
      <c r="T4" s="9">
        <v>16</v>
      </c>
      <c r="U4" s="9">
        <v>21</v>
      </c>
      <c r="V4" s="9"/>
      <c r="W4" s="9">
        <v>16</v>
      </c>
      <c r="X4" s="10"/>
      <c r="Y4" s="10"/>
      <c r="Z4" s="10">
        <v>12</v>
      </c>
      <c r="AA4" s="11">
        <f>SUM(E4:Z4)</f>
        <v>130</v>
      </c>
      <c r="AB4" s="5">
        <f>COUNT(E4:Z4)</f>
        <v>11</v>
      </c>
      <c r="AC4" s="12">
        <f>AA4/COUNT(E4:Z4)</f>
        <v>11.818181818181818</v>
      </c>
    </row>
    <row r="5" spans="1:29" ht="15" customHeight="1">
      <c r="A5" s="7" t="s">
        <v>103</v>
      </c>
      <c r="B5" s="22">
        <v>1976</v>
      </c>
      <c r="C5" s="22">
        <v>1.98</v>
      </c>
      <c r="D5" s="23">
        <v>5</v>
      </c>
      <c r="E5" s="8">
        <v>15</v>
      </c>
      <c r="F5" s="9">
        <v>12</v>
      </c>
      <c r="G5" s="9"/>
      <c r="H5" s="9"/>
      <c r="I5" s="9">
        <v>14</v>
      </c>
      <c r="J5" s="9"/>
      <c r="K5" s="9">
        <v>12</v>
      </c>
      <c r="L5" s="9">
        <v>16</v>
      </c>
      <c r="M5" s="9"/>
      <c r="N5" s="9"/>
      <c r="O5" s="51">
        <v>13</v>
      </c>
      <c r="P5" s="54"/>
      <c r="Q5" s="9">
        <v>14</v>
      </c>
      <c r="R5" s="9"/>
      <c r="S5" s="9"/>
      <c r="T5" s="9"/>
      <c r="U5" s="9">
        <v>0</v>
      </c>
      <c r="V5" s="9"/>
      <c r="W5" s="9"/>
      <c r="X5" s="10"/>
      <c r="Y5" s="10"/>
      <c r="Z5" s="10">
        <v>7</v>
      </c>
      <c r="AA5" s="11">
        <f>SUM(E5:Z5)</f>
        <v>103</v>
      </c>
      <c r="AB5" s="5">
        <f>COUNT(E5:Z5)</f>
        <v>9</v>
      </c>
      <c r="AC5" s="12">
        <f>AA5/COUNT(E5:Z5)</f>
        <v>11.444444444444445</v>
      </c>
    </row>
    <row r="6" spans="1:29" ht="15" customHeight="1">
      <c r="A6" s="7" t="s">
        <v>107</v>
      </c>
      <c r="B6" s="22">
        <v>1985</v>
      </c>
      <c r="C6" s="42">
        <v>1.9</v>
      </c>
      <c r="D6" s="23"/>
      <c r="E6" s="8"/>
      <c r="F6" s="9">
        <v>15</v>
      </c>
      <c r="G6" s="9"/>
      <c r="H6" s="9"/>
      <c r="I6" s="9">
        <v>15</v>
      </c>
      <c r="J6" s="9"/>
      <c r="K6" s="9">
        <v>7</v>
      </c>
      <c r="L6" s="9"/>
      <c r="M6" s="9"/>
      <c r="N6" s="9"/>
      <c r="O6" s="51">
        <v>16</v>
      </c>
      <c r="P6" s="54"/>
      <c r="Q6" s="9">
        <v>4</v>
      </c>
      <c r="R6" s="9"/>
      <c r="S6" s="9"/>
      <c r="T6" s="9"/>
      <c r="U6" s="9">
        <v>2</v>
      </c>
      <c r="V6" s="9"/>
      <c r="W6" s="9">
        <v>1</v>
      </c>
      <c r="X6" s="10"/>
      <c r="Y6" s="10"/>
      <c r="Z6" s="10">
        <v>11</v>
      </c>
      <c r="AA6" s="11">
        <f>SUM(E6:Z6)</f>
        <v>71</v>
      </c>
      <c r="AB6" s="5">
        <f>COUNT(E6:Z6)</f>
        <v>8</v>
      </c>
      <c r="AC6" s="12">
        <f>AA6/COUNT(E6:Z6)</f>
        <v>8.875</v>
      </c>
    </row>
    <row r="7" spans="1:29" ht="15" customHeight="1">
      <c r="A7" s="7" t="s">
        <v>102</v>
      </c>
      <c r="B7" s="22">
        <v>1976</v>
      </c>
      <c r="C7" s="42">
        <v>1.88</v>
      </c>
      <c r="D7" s="23">
        <v>3</v>
      </c>
      <c r="E7" s="8">
        <v>3</v>
      </c>
      <c r="F7" s="13">
        <v>6</v>
      </c>
      <c r="G7" s="9"/>
      <c r="H7" s="9"/>
      <c r="I7" s="13">
        <v>9</v>
      </c>
      <c r="J7" s="9"/>
      <c r="K7" s="9">
        <v>20</v>
      </c>
      <c r="L7" s="9">
        <v>5</v>
      </c>
      <c r="M7" s="13"/>
      <c r="N7" s="9"/>
      <c r="O7" s="52">
        <v>7</v>
      </c>
      <c r="P7" s="54"/>
      <c r="Q7" s="13">
        <v>8</v>
      </c>
      <c r="R7" s="9"/>
      <c r="S7" s="9"/>
      <c r="T7" s="9">
        <v>4</v>
      </c>
      <c r="U7" s="9">
        <v>7</v>
      </c>
      <c r="V7" s="9"/>
      <c r="W7" s="9">
        <v>17</v>
      </c>
      <c r="X7" s="10"/>
      <c r="Y7" s="10"/>
      <c r="Z7" s="10">
        <v>10</v>
      </c>
      <c r="AA7" s="11">
        <f>SUM(E7:Z7)</f>
        <v>96</v>
      </c>
      <c r="AB7" s="5">
        <f>COUNT(E7:Z7)</f>
        <v>11</v>
      </c>
      <c r="AC7" s="12">
        <f>AA7/COUNT(E7:Z7)</f>
        <v>8.727272727272727</v>
      </c>
    </row>
    <row r="8" spans="1:29" ht="15" customHeight="1">
      <c r="A8" s="7" t="s">
        <v>106</v>
      </c>
      <c r="B8" s="22">
        <v>1984</v>
      </c>
      <c r="C8" s="22">
        <v>1.94</v>
      </c>
      <c r="D8" s="23"/>
      <c r="E8" s="8">
        <v>8</v>
      </c>
      <c r="F8" s="9">
        <v>4</v>
      </c>
      <c r="G8" s="9"/>
      <c r="H8" s="9"/>
      <c r="I8" s="9">
        <v>0</v>
      </c>
      <c r="J8" s="9"/>
      <c r="K8" s="9">
        <v>11</v>
      </c>
      <c r="L8" s="9">
        <v>8</v>
      </c>
      <c r="M8" s="9"/>
      <c r="N8" s="9"/>
      <c r="O8" s="51">
        <v>7</v>
      </c>
      <c r="P8" s="54"/>
      <c r="Q8" s="9">
        <v>14</v>
      </c>
      <c r="R8" s="9"/>
      <c r="S8" s="9"/>
      <c r="T8" s="9">
        <v>4</v>
      </c>
      <c r="U8" s="9">
        <v>8</v>
      </c>
      <c r="V8" s="9"/>
      <c r="W8" s="9">
        <v>2</v>
      </c>
      <c r="X8" s="10"/>
      <c r="Y8" s="10"/>
      <c r="Z8" s="10">
        <v>2</v>
      </c>
      <c r="AA8" s="11">
        <f>SUM(E8:Z8)</f>
        <v>68</v>
      </c>
      <c r="AB8" s="5">
        <f>COUNT(E8:Z8)</f>
        <v>11</v>
      </c>
      <c r="AC8" s="12">
        <f>AA8/COUNT(E8:Z8)</f>
        <v>6.181818181818182</v>
      </c>
    </row>
    <row r="9" spans="1:29" ht="15" customHeight="1">
      <c r="A9" s="7" t="s">
        <v>110</v>
      </c>
      <c r="B9" s="22">
        <v>1989</v>
      </c>
      <c r="C9" s="42">
        <v>1.92</v>
      </c>
      <c r="D9" s="23"/>
      <c r="E9" s="8">
        <v>2</v>
      </c>
      <c r="F9" s="9">
        <v>0</v>
      </c>
      <c r="G9" s="9"/>
      <c r="H9" s="9"/>
      <c r="I9" s="9">
        <v>0</v>
      </c>
      <c r="J9" s="9"/>
      <c r="K9" s="9"/>
      <c r="L9" s="9"/>
      <c r="M9" s="9"/>
      <c r="N9" s="9"/>
      <c r="O9" s="51"/>
      <c r="P9" s="54"/>
      <c r="Q9" s="9">
        <v>4</v>
      </c>
      <c r="R9" s="9"/>
      <c r="S9" s="9"/>
      <c r="T9" s="9">
        <v>8</v>
      </c>
      <c r="U9" s="9">
        <v>4</v>
      </c>
      <c r="V9" s="9"/>
      <c r="W9" s="9">
        <v>8</v>
      </c>
      <c r="X9" s="10"/>
      <c r="Y9" s="10"/>
      <c r="Z9" s="10">
        <v>11</v>
      </c>
      <c r="AA9" s="11">
        <f>SUM(E9:Z9)</f>
        <v>37</v>
      </c>
      <c r="AB9" s="5">
        <f>COUNT(E9:Z9)</f>
        <v>8</v>
      </c>
      <c r="AC9" s="12">
        <f>AA9/COUNT(E9:Z9)</f>
        <v>4.625</v>
      </c>
    </row>
    <row r="10" spans="1:29" ht="15" customHeight="1">
      <c r="A10" s="7" t="s">
        <v>108</v>
      </c>
      <c r="B10" s="22">
        <v>1986</v>
      </c>
      <c r="C10" s="42">
        <v>1.92</v>
      </c>
      <c r="D10" s="23"/>
      <c r="E10" s="8">
        <v>4</v>
      </c>
      <c r="F10" s="9">
        <v>3</v>
      </c>
      <c r="G10" s="9"/>
      <c r="H10" s="9"/>
      <c r="I10" s="9">
        <v>4</v>
      </c>
      <c r="J10" s="9"/>
      <c r="K10" s="9">
        <v>0</v>
      </c>
      <c r="L10" s="9"/>
      <c r="M10" s="9"/>
      <c r="N10" s="9"/>
      <c r="O10" s="51">
        <v>3</v>
      </c>
      <c r="P10" s="54"/>
      <c r="Q10" s="9">
        <v>9</v>
      </c>
      <c r="R10" s="9"/>
      <c r="S10" s="9"/>
      <c r="T10" s="9">
        <v>4</v>
      </c>
      <c r="U10" s="9">
        <v>8</v>
      </c>
      <c r="V10" s="9"/>
      <c r="W10" s="9">
        <v>3</v>
      </c>
      <c r="X10" s="10"/>
      <c r="Y10" s="10"/>
      <c r="Z10" s="10">
        <v>3</v>
      </c>
      <c r="AA10" s="11">
        <f>SUM(E10:Z10)</f>
        <v>41</v>
      </c>
      <c r="AB10" s="5">
        <f>COUNT(E10:Z10)</f>
        <v>10</v>
      </c>
      <c r="AC10" s="12">
        <f>AA10/COUNT(E10:Z10)</f>
        <v>4.1</v>
      </c>
    </row>
    <row r="11" spans="1:29" ht="15" customHeight="1">
      <c r="A11" s="7" t="s">
        <v>109</v>
      </c>
      <c r="B11" s="22">
        <v>1989</v>
      </c>
      <c r="C11" s="42">
        <v>1.77</v>
      </c>
      <c r="D11" s="23">
        <v>1</v>
      </c>
      <c r="E11" s="8"/>
      <c r="F11" s="9"/>
      <c r="G11" s="9"/>
      <c r="H11" s="9"/>
      <c r="I11" s="9"/>
      <c r="J11" s="9"/>
      <c r="K11" s="9">
        <v>0</v>
      </c>
      <c r="L11" s="9"/>
      <c r="M11" s="9"/>
      <c r="N11" s="9"/>
      <c r="O11" s="51">
        <v>2</v>
      </c>
      <c r="P11" s="54"/>
      <c r="Q11" s="9"/>
      <c r="R11" s="9"/>
      <c r="S11" s="9"/>
      <c r="T11" s="9">
        <v>2</v>
      </c>
      <c r="U11" s="9">
        <v>0</v>
      </c>
      <c r="V11" s="9"/>
      <c r="W11" s="9">
        <v>3</v>
      </c>
      <c r="X11" s="10"/>
      <c r="Y11" s="10"/>
      <c r="Z11" s="10">
        <v>7</v>
      </c>
      <c r="AA11" s="11">
        <f>SUM(E11:Z11)</f>
        <v>14</v>
      </c>
      <c r="AB11" s="5">
        <f>COUNT(E11:Z11)</f>
        <v>6</v>
      </c>
      <c r="AC11" s="12">
        <f>AA11/COUNT(E11:Z11)</f>
        <v>2.3333333333333335</v>
      </c>
    </row>
    <row r="12" spans="1:29" ht="15" customHeight="1">
      <c r="A12" s="7" t="s">
        <v>223</v>
      </c>
      <c r="B12" s="22">
        <v>1989</v>
      </c>
      <c r="C12" s="42"/>
      <c r="D12" s="23"/>
      <c r="E12" s="8"/>
      <c r="F12" s="9"/>
      <c r="G12" s="9"/>
      <c r="H12" s="9"/>
      <c r="I12" s="9"/>
      <c r="J12" s="9"/>
      <c r="K12" s="9"/>
      <c r="L12" s="9"/>
      <c r="M12" s="9"/>
      <c r="N12" s="9"/>
      <c r="O12" s="51"/>
      <c r="P12" s="54"/>
      <c r="Q12" s="9">
        <v>2</v>
      </c>
      <c r="R12" s="9"/>
      <c r="S12" s="9"/>
      <c r="T12" s="9">
        <v>2</v>
      </c>
      <c r="U12" s="9">
        <v>0</v>
      </c>
      <c r="V12" s="9"/>
      <c r="W12" s="9">
        <v>0</v>
      </c>
      <c r="X12" s="10"/>
      <c r="Y12" s="10"/>
      <c r="Z12" s="10">
        <v>3</v>
      </c>
      <c r="AA12" s="11">
        <f>SUM(E12:Z12)</f>
        <v>7</v>
      </c>
      <c r="AB12" s="5">
        <f>COUNT(E12:Z12)</f>
        <v>5</v>
      </c>
      <c r="AC12" s="12">
        <f>AA12/COUNT(E12:Z12)</f>
        <v>1.4</v>
      </c>
    </row>
    <row r="13" spans="1:29" ht="15" customHeight="1">
      <c r="A13" s="14" t="s">
        <v>6</v>
      </c>
      <c r="B13" s="41">
        <f>2006-(SUM(B2:B12)/COUNT(B2:B12))</f>
        <v>23.90909090909099</v>
      </c>
      <c r="C13" s="40">
        <f>(SUM(C2:C12)/COUNT(C2:C12))</f>
        <v>1.9290000000000003</v>
      </c>
      <c r="D13" s="14"/>
      <c r="E13" s="15">
        <f>SUM(E2:E12)</f>
        <v>65</v>
      </c>
      <c r="F13" s="15">
        <f>SUM(F2:F12)-4</f>
        <v>88</v>
      </c>
      <c r="G13" s="15">
        <v>90</v>
      </c>
      <c r="H13" s="15">
        <v>84</v>
      </c>
      <c r="I13" s="15">
        <f>SUM(I2:I12)</f>
        <v>81</v>
      </c>
      <c r="J13" s="15">
        <v>72</v>
      </c>
      <c r="K13" s="15">
        <f>SUM(K2:K12)+5</f>
        <v>77</v>
      </c>
      <c r="L13" s="15">
        <f>SUM(L2:L12)</f>
        <v>66</v>
      </c>
      <c r="M13" s="15">
        <v>68</v>
      </c>
      <c r="N13" s="15">
        <v>70</v>
      </c>
      <c r="O13" s="58">
        <f>SUM(O2:O12)</f>
        <v>94</v>
      </c>
      <c r="P13" s="57">
        <v>74</v>
      </c>
      <c r="Q13" s="15">
        <f>SUM(Q2:Q12)</f>
        <v>76</v>
      </c>
      <c r="R13" s="15">
        <v>87</v>
      </c>
      <c r="S13" s="15">
        <v>68</v>
      </c>
      <c r="T13" s="15">
        <f>SUM(T2:T12)+14</f>
        <v>62</v>
      </c>
      <c r="U13" s="15">
        <f>SUM(U2:U12)</f>
        <v>56</v>
      </c>
      <c r="V13" s="15">
        <v>79</v>
      </c>
      <c r="W13" s="15">
        <f>SUM(W2:W12)+1</f>
        <v>65</v>
      </c>
      <c r="X13" s="15">
        <v>63</v>
      </c>
      <c r="Y13" s="15">
        <v>77</v>
      </c>
      <c r="Z13" s="15">
        <f>SUM(Z2:Z12)</f>
        <v>66</v>
      </c>
      <c r="AA13" s="15">
        <f>SUM(E13:Z13)</f>
        <v>1628</v>
      </c>
      <c r="AB13" s="15"/>
      <c r="AC13" s="16">
        <f>AA13/COUNT(E13:Z13)</f>
        <v>74</v>
      </c>
    </row>
    <row r="14" spans="1:29" ht="12.75">
      <c r="A14" s="17" t="s">
        <v>7</v>
      </c>
      <c r="B14" s="17"/>
      <c r="C14" s="17"/>
      <c r="D14" s="17"/>
      <c r="E14" s="17">
        <v>50</v>
      </c>
      <c r="F14" s="17">
        <v>83</v>
      </c>
      <c r="G14" s="17">
        <v>71</v>
      </c>
      <c r="H14" s="17">
        <v>75</v>
      </c>
      <c r="I14" s="17">
        <v>93</v>
      </c>
      <c r="J14" s="17">
        <v>64</v>
      </c>
      <c r="K14" s="17">
        <v>85</v>
      </c>
      <c r="L14" s="17">
        <v>72</v>
      </c>
      <c r="M14" s="17">
        <v>76</v>
      </c>
      <c r="N14" s="17">
        <v>65</v>
      </c>
      <c r="O14" s="44">
        <v>75</v>
      </c>
      <c r="P14" s="48">
        <v>64</v>
      </c>
      <c r="Q14" s="17">
        <v>88</v>
      </c>
      <c r="R14" s="17">
        <v>71</v>
      </c>
      <c r="S14" s="17">
        <v>77</v>
      </c>
      <c r="T14" s="17">
        <v>85</v>
      </c>
      <c r="U14" s="17">
        <v>77</v>
      </c>
      <c r="V14" s="17">
        <v>88</v>
      </c>
      <c r="W14" s="17">
        <v>56</v>
      </c>
      <c r="X14" s="17">
        <v>84</v>
      </c>
      <c r="Y14" s="17">
        <v>63</v>
      </c>
      <c r="Z14" s="17">
        <v>82</v>
      </c>
      <c r="AA14" s="15">
        <f>SUM(E14:Z14)</f>
        <v>1644</v>
      </c>
      <c r="AB14" s="15"/>
      <c r="AC14" s="16">
        <f>AA14/COUNT(E14:Z14)</f>
        <v>74.72727272727273</v>
      </c>
    </row>
    <row r="15" spans="1:29" ht="12.75">
      <c r="A15" s="17" t="s">
        <v>8</v>
      </c>
      <c r="B15" s="17"/>
      <c r="C15" s="17"/>
      <c r="D15" s="17"/>
      <c r="E15" s="18">
        <f aca="true" t="shared" si="0" ref="E15:Z15">E13-E14</f>
        <v>15</v>
      </c>
      <c r="F15" s="18">
        <f t="shared" si="0"/>
        <v>5</v>
      </c>
      <c r="G15" s="18">
        <f t="shared" si="0"/>
        <v>19</v>
      </c>
      <c r="H15" s="18">
        <f t="shared" si="0"/>
        <v>9</v>
      </c>
      <c r="I15" s="18">
        <f t="shared" si="0"/>
        <v>-12</v>
      </c>
      <c r="J15" s="18">
        <f t="shared" si="0"/>
        <v>8</v>
      </c>
      <c r="K15" s="18">
        <f t="shared" si="0"/>
        <v>-8</v>
      </c>
      <c r="L15" s="18">
        <f t="shared" si="0"/>
        <v>-6</v>
      </c>
      <c r="M15" s="18">
        <f t="shared" si="0"/>
        <v>-8</v>
      </c>
      <c r="N15" s="18">
        <f t="shared" si="0"/>
        <v>5</v>
      </c>
      <c r="O15" s="18">
        <f t="shared" si="0"/>
        <v>19</v>
      </c>
      <c r="P15" s="49">
        <f>P13-P14</f>
        <v>10</v>
      </c>
      <c r="Q15" s="18">
        <f t="shared" si="0"/>
        <v>-12</v>
      </c>
      <c r="R15" s="18">
        <f t="shared" si="0"/>
        <v>16</v>
      </c>
      <c r="S15" s="18">
        <f t="shared" si="0"/>
        <v>-9</v>
      </c>
      <c r="T15" s="18">
        <f t="shared" si="0"/>
        <v>-23</v>
      </c>
      <c r="U15" s="18">
        <f t="shared" si="0"/>
        <v>-21</v>
      </c>
      <c r="V15" s="18">
        <f t="shared" si="0"/>
        <v>-9</v>
      </c>
      <c r="W15" s="18">
        <f t="shared" si="0"/>
        <v>9</v>
      </c>
      <c r="X15" s="18">
        <f t="shared" si="0"/>
        <v>-21</v>
      </c>
      <c r="Y15" s="18">
        <f t="shared" si="0"/>
        <v>14</v>
      </c>
      <c r="Z15" s="18">
        <f t="shared" si="0"/>
        <v>-16</v>
      </c>
      <c r="AA15" s="19">
        <f>SUM(E15:Z15)</f>
        <v>-16</v>
      </c>
      <c r="AB15" s="19"/>
      <c r="AC15" s="20">
        <f>AA15/COUNT(E15:Z15)</f>
        <v>-0.7272727272727273</v>
      </c>
    </row>
    <row r="16" ht="12.75">
      <c r="A16" t="s">
        <v>111</v>
      </c>
    </row>
  </sheetData>
  <conditionalFormatting sqref="E15:O15 Q15:Z15">
    <cfRule type="cellIs" priority="1" dxfId="0" operator="between" stopIfTrue="1">
      <formula>0</formula>
      <formula>100</formula>
    </cfRule>
    <cfRule type="cellIs" priority="2" dxfId="1" operator="between" stopIfTrue="1">
      <formula>0</formula>
      <formula>-100</formula>
    </cfRule>
  </conditionalFormatting>
  <conditionalFormatting sqref="AA15:AC15">
    <cfRule type="cellIs" priority="3" dxfId="0" operator="between" stopIfTrue="1">
      <formula>0</formula>
      <formula>5555</formula>
    </cfRule>
    <cfRule type="cellIs" priority="4" dxfId="1" operator="between" stopIfTrue="1">
      <formula>0</formula>
      <formula>-5555</formula>
    </cfRule>
  </conditionalFormatting>
  <conditionalFormatting sqref="P15">
    <cfRule type="cellIs" priority="5" dxfId="0" operator="between" stopIfTrue="1">
      <formula>0</formula>
      <formula>555555</formula>
    </cfRule>
    <cfRule type="cellIs" priority="6" dxfId="1" operator="between" stopIfTrue="1">
      <formula>0</formula>
      <formula>-555</formula>
    </cfRule>
  </conditionalFormatting>
  <printOptions/>
  <pageMargins left="0.31496062992125984" right="0.2362204724409449" top="0.6692913385826772" bottom="0.984251968503937" header="0.5118110236220472" footer="0.5118110236220472"/>
  <pageSetup fitToHeight="1" fitToWidth="1" horizontalDpi="600" verticalDpi="600" orientation="landscape" paperSize="9" scale="89" r:id="rId2"/>
  <headerFooter alignWithMargins="0">
    <oddHeader>&amp;C&amp;A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103111">
    <pageSetUpPr fitToPage="1"/>
  </sheetPr>
  <dimension ref="A1:AC20"/>
  <sheetViews>
    <sheetView workbookViewId="0" topLeftCell="A1">
      <pane xSplit="4" ySplit="1" topLeftCell="J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Z1" sqref="Z1"/>
    </sheetView>
  </sheetViews>
  <sheetFormatPr defaultColWidth="11.421875" defaultRowHeight="12.75"/>
  <cols>
    <col min="1" max="1" width="16.7109375" style="0" bestFit="1" customWidth="1"/>
    <col min="2" max="4" width="4.8515625" style="0" bestFit="1" customWidth="1"/>
    <col min="5" max="5" width="5.140625" style="0" customWidth="1"/>
    <col min="6" max="6" width="5.28125" style="0" customWidth="1"/>
    <col min="7" max="7" width="5.140625" style="0" customWidth="1"/>
    <col min="8" max="8" width="4.00390625" style="0" customWidth="1"/>
    <col min="9" max="9" width="5.140625" style="0" customWidth="1"/>
    <col min="10" max="10" width="4.7109375" style="0" bestFit="1" customWidth="1"/>
    <col min="11" max="11" width="5.140625" style="0" customWidth="1"/>
    <col min="12" max="12" width="5.7109375" style="0" customWidth="1"/>
    <col min="13" max="14" width="5.140625" style="0" customWidth="1"/>
    <col min="15" max="15" width="5.8515625" style="0" customWidth="1"/>
    <col min="16" max="16" width="4.140625" style="0" bestFit="1" customWidth="1"/>
    <col min="17" max="17" width="5.140625" style="0" customWidth="1"/>
    <col min="18" max="18" width="4.57421875" style="0" bestFit="1" customWidth="1"/>
    <col min="19" max="19" width="5.421875" style="0" customWidth="1"/>
    <col min="20" max="22" width="5.140625" style="0" customWidth="1"/>
    <col min="23" max="23" width="5.7109375" style="0" customWidth="1"/>
    <col min="24" max="25" width="5.140625" style="0" customWidth="1"/>
    <col min="26" max="26" width="4.140625" style="0" bestFit="1" customWidth="1"/>
    <col min="27" max="27" width="5.8515625" style="0" customWidth="1"/>
    <col min="28" max="28" width="3.28125" style="0" bestFit="1" customWidth="1"/>
    <col min="29" max="29" width="7.8515625" style="0" bestFit="1" customWidth="1"/>
  </cols>
  <sheetData>
    <row r="1" spans="1:29" ht="45" customHeight="1">
      <c r="A1" s="1" t="s">
        <v>0</v>
      </c>
      <c r="B1" s="1" t="s">
        <v>1</v>
      </c>
      <c r="C1" s="1" t="s">
        <v>2</v>
      </c>
      <c r="D1" s="2" t="s">
        <v>3</v>
      </c>
      <c r="E1" s="3" t="s">
        <v>174</v>
      </c>
      <c r="F1" s="4" t="s">
        <v>186</v>
      </c>
      <c r="G1" s="4" t="s">
        <v>176</v>
      </c>
      <c r="H1" s="4" t="s">
        <v>177</v>
      </c>
      <c r="I1" s="4" t="s">
        <v>178</v>
      </c>
      <c r="J1" s="4" t="s">
        <v>179</v>
      </c>
      <c r="K1" s="4" t="s">
        <v>212</v>
      </c>
      <c r="L1" s="4" t="s">
        <v>201</v>
      </c>
      <c r="M1" s="4" t="s">
        <v>181</v>
      </c>
      <c r="N1" s="4" t="s">
        <v>166</v>
      </c>
      <c r="O1" s="50" t="s">
        <v>170</v>
      </c>
      <c r="P1" s="53" t="s">
        <v>163</v>
      </c>
      <c r="Q1" s="4" t="s">
        <v>164</v>
      </c>
      <c r="R1" s="4" t="s">
        <v>165</v>
      </c>
      <c r="S1" s="4" t="s">
        <v>175</v>
      </c>
      <c r="T1" s="4" t="s">
        <v>202</v>
      </c>
      <c r="U1" s="4" t="s">
        <v>162</v>
      </c>
      <c r="V1" s="4" t="s">
        <v>182</v>
      </c>
      <c r="W1" s="4" t="s">
        <v>169</v>
      </c>
      <c r="X1" s="4" t="s">
        <v>171</v>
      </c>
      <c r="Y1" s="4" t="s">
        <v>172</v>
      </c>
      <c r="Z1" s="50" t="s">
        <v>168</v>
      </c>
      <c r="AA1" s="5" t="s">
        <v>4</v>
      </c>
      <c r="AB1" s="5" t="s">
        <v>10</v>
      </c>
      <c r="AC1" s="6" t="s">
        <v>5</v>
      </c>
    </row>
    <row r="2" spans="1:29" ht="15" customHeight="1">
      <c r="A2" s="7" t="s">
        <v>218</v>
      </c>
      <c r="B2" s="22">
        <v>1984</v>
      </c>
      <c r="C2" s="42">
        <v>2</v>
      </c>
      <c r="D2" s="23">
        <v>5</v>
      </c>
      <c r="E2" s="8"/>
      <c r="F2" s="9"/>
      <c r="G2" s="9"/>
      <c r="H2" s="9"/>
      <c r="I2" s="9"/>
      <c r="J2" s="9"/>
      <c r="K2" s="9"/>
      <c r="L2" s="9"/>
      <c r="M2" s="9">
        <v>23</v>
      </c>
      <c r="N2" s="9">
        <v>16</v>
      </c>
      <c r="O2" s="51"/>
      <c r="P2" s="54">
        <v>26</v>
      </c>
      <c r="Q2" s="9"/>
      <c r="R2" s="9"/>
      <c r="S2" s="9">
        <v>25</v>
      </c>
      <c r="T2" s="9">
        <v>28</v>
      </c>
      <c r="U2" s="9">
        <v>11</v>
      </c>
      <c r="V2" s="9">
        <v>50</v>
      </c>
      <c r="W2" s="9">
        <v>21</v>
      </c>
      <c r="X2" s="10">
        <v>11</v>
      </c>
      <c r="Y2" s="10">
        <v>33</v>
      </c>
      <c r="Z2" s="10">
        <v>32</v>
      </c>
      <c r="AA2" s="11">
        <f aca="true" t="shared" si="0" ref="AA2:AA19">SUM(E2:Z2)</f>
        <v>276</v>
      </c>
      <c r="AB2" s="5">
        <f aca="true" t="shared" si="1" ref="AB2:AB16">COUNT(E2:Z2)</f>
        <v>11</v>
      </c>
      <c r="AC2" s="12">
        <f aca="true" t="shared" si="2" ref="AC2:AC19">AA2/COUNT(E2:Z2)</f>
        <v>25.09090909090909</v>
      </c>
    </row>
    <row r="3" spans="1:29" ht="15" customHeight="1">
      <c r="A3" s="7" t="s">
        <v>203</v>
      </c>
      <c r="B3" s="22">
        <v>1975</v>
      </c>
      <c r="C3" s="42"/>
      <c r="D3" s="23"/>
      <c r="E3" s="8">
        <v>13</v>
      </c>
      <c r="F3" s="9">
        <v>22</v>
      </c>
      <c r="G3" s="9">
        <v>20</v>
      </c>
      <c r="H3" s="9">
        <v>8</v>
      </c>
      <c r="I3" s="9">
        <v>15</v>
      </c>
      <c r="J3" s="9">
        <v>20</v>
      </c>
      <c r="K3" s="9">
        <v>27</v>
      </c>
      <c r="L3" s="9">
        <v>13</v>
      </c>
      <c r="M3" s="9">
        <v>8</v>
      </c>
      <c r="N3" s="9"/>
      <c r="O3" s="51">
        <v>13</v>
      </c>
      <c r="P3" s="54">
        <v>9</v>
      </c>
      <c r="Q3" s="9">
        <v>22</v>
      </c>
      <c r="R3" s="9"/>
      <c r="S3" s="9">
        <v>15</v>
      </c>
      <c r="T3" s="9">
        <v>19</v>
      </c>
      <c r="U3" s="9">
        <v>10</v>
      </c>
      <c r="V3" s="9"/>
      <c r="W3" s="9" t="s">
        <v>183</v>
      </c>
      <c r="X3" s="9" t="s">
        <v>183</v>
      </c>
      <c r="Y3" s="9" t="s">
        <v>183</v>
      </c>
      <c r="Z3" s="10">
        <v>2</v>
      </c>
      <c r="AA3" s="11">
        <f t="shared" si="0"/>
        <v>236</v>
      </c>
      <c r="AB3" s="5">
        <f t="shared" si="1"/>
        <v>16</v>
      </c>
      <c r="AC3" s="12">
        <f t="shared" si="2"/>
        <v>14.75</v>
      </c>
    </row>
    <row r="4" spans="1:29" ht="15" customHeight="1">
      <c r="A4" s="7" t="s">
        <v>100</v>
      </c>
      <c r="B4" s="22">
        <v>1983</v>
      </c>
      <c r="C4" s="22">
        <v>1.88</v>
      </c>
      <c r="D4" s="23">
        <v>3</v>
      </c>
      <c r="E4" s="8">
        <v>10</v>
      </c>
      <c r="F4" s="9">
        <v>25</v>
      </c>
      <c r="G4" s="9">
        <v>10</v>
      </c>
      <c r="H4" s="9">
        <v>11</v>
      </c>
      <c r="I4" s="9">
        <v>20</v>
      </c>
      <c r="J4" s="9">
        <v>3</v>
      </c>
      <c r="K4" s="9"/>
      <c r="L4" s="9">
        <v>8</v>
      </c>
      <c r="M4" s="9">
        <v>17</v>
      </c>
      <c r="N4" s="9">
        <v>18</v>
      </c>
      <c r="O4" s="51"/>
      <c r="P4" s="54">
        <v>19</v>
      </c>
      <c r="Q4" s="9">
        <v>10</v>
      </c>
      <c r="R4" s="9"/>
      <c r="S4" s="9">
        <v>11</v>
      </c>
      <c r="T4" s="9">
        <v>19</v>
      </c>
      <c r="U4" s="9">
        <v>16</v>
      </c>
      <c r="V4" s="9">
        <v>9</v>
      </c>
      <c r="W4" s="9" t="s">
        <v>183</v>
      </c>
      <c r="X4" s="10">
        <v>25</v>
      </c>
      <c r="Y4" s="10">
        <v>7</v>
      </c>
      <c r="Z4" s="10">
        <v>14</v>
      </c>
      <c r="AA4" s="11">
        <f t="shared" si="0"/>
        <v>252</v>
      </c>
      <c r="AB4" s="5">
        <f t="shared" si="1"/>
        <v>18</v>
      </c>
      <c r="AC4" s="12">
        <f t="shared" si="2"/>
        <v>14</v>
      </c>
    </row>
    <row r="5" spans="1:29" ht="15" customHeight="1">
      <c r="A5" s="7" t="s">
        <v>99</v>
      </c>
      <c r="B5" s="22">
        <v>1977</v>
      </c>
      <c r="C5" s="22">
        <v>1.96</v>
      </c>
      <c r="D5" s="23">
        <v>5</v>
      </c>
      <c r="E5" s="8">
        <v>12</v>
      </c>
      <c r="F5" s="9">
        <v>13</v>
      </c>
      <c r="G5" s="9">
        <v>10</v>
      </c>
      <c r="H5" s="9">
        <v>10</v>
      </c>
      <c r="I5" s="9">
        <v>14</v>
      </c>
      <c r="J5" s="9">
        <v>10</v>
      </c>
      <c r="K5" s="9">
        <v>8</v>
      </c>
      <c r="L5" s="9">
        <v>27</v>
      </c>
      <c r="M5" s="9">
        <v>12</v>
      </c>
      <c r="N5" s="9"/>
      <c r="O5" s="51">
        <v>17</v>
      </c>
      <c r="P5" s="54"/>
      <c r="Q5" s="9">
        <v>10</v>
      </c>
      <c r="R5" s="9"/>
      <c r="S5" s="9">
        <v>11</v>
      </c>
      <c r="T5" s="9"/>
      <c r="U5" s="9"/>
      <c r="V5" s="9"/>
      <c r="W5" s="9" t="s">
        <v>183</v>
      </c>
      <c r="X5" s="10">
        <v>7</v>
      </c>
      <c r="Y5" s="9" t="s">
        <v>183</v>
      </c>
      <c r="Z5" s="9" t="s">
        <v>183</v>
      </c>
      <c r="AA5" s="11">
        <f t="shared" si="0"/>
        <v>161</v>
      </c>
      <c r="AB5" s="5">
        <f t="shared" si="1"/>
        <v>13</v>
      </c>
      <c r="AC5" s="12">
        <f t="shared" si="2"/>
        <v>12.384615384615385</v>
      </c>
    </row>
    <row r="6" spans="1:29" ht="15" customHeight="1">
      <c r="A6" s="7" t="s">
        <v>23</v>
      </c>
      <c r="B6" s="22">
        <v>1975</v>
      </c>
      <c r="C6" s="42">
        <v>1.82</v>
      </c>
      <c r="D6" s="23">
        <v>3</v>
      </c>
      <c r="E6" s="8">
        <v>5</v>
      </c>
      <c r="F6" s="13">
        <v>3</v>
      </c>
      <c r="G6" s="9">
        <v>10</v>
      </c>
      <c r="H6" s="9">
        <v>18</v>
      </c>
      <c r="I6" s="13">
        <v>9</v>
      </c>
      <c r="J6" s="9"/>
      <c r="K6" s="9">
        <v>7</v>
      </c>
      <c r="L6" s="9">
        <v>17</v>
      </c>
      <c r="M6" s="13"/>
      <c r="N6" s="9">
        <v>20</v>
      </c>
      <c r="O6" s="52">
        <v>11</v>
      </c>
      <c r="P6" s="54">
        <v>13</v>
      </c>
      <c r="Q6" s="13">
        <v>8</v>
      </c>
      <c r="R6" s="9"/>
      <c r="S6" s="9">
        <v>13</v>
      </c>
      <c r="T6" s="9">
        <v>10</v>
      </c>
      <c r="U6" s="9">
        <v>5</v>
      </c>
      <c r="V6" s="9">
        <v>9</v>
      </c>
      <c r="W6" s="9">
        <v>19</v>
      </c>
      <c r="X6" s="10">
        <v>4</v>
      </c>
      <c r="Y6" s="10">
        <v>31</v>
      </c>
      <c r="Z6" s="10">
        <v>6</v>
      </c>
      <c r="AA6" s="11">
        <f t="shared" si="0"/>
        <v>218</v>
      </c>
      <c r="AB6" s="5">
        <f t="shared" si="1"/>
        <v>19</v>
      </c>
      <c r="AC6" s="12">
        <f t="shared" si="2"/>
        <v>11.473684210526315</v>
      </c>
    </row>
    <row r="7" spans="1:29" ht="15" customHeight="1">
      <c r="A7" s="7" t="s">
        <v>22</v>
      </c>
      <c r="B7" s="22">
        <v>1977</v>
      </c>
      <c r="C7" s="42">
        <v>1.85</v>
      </c>
      <c r="D7" s="23">
        <v>2</v>
      </c>
      <c r="E7" s="8"/>
      <c r="F7" s="9"/>
      <c r="G7" s="9"/>
      <c r="H7" s="9"/>
      <c r="I7" s="9">
        <v>3</v>
      </c>
      <c r="J7" s="9">
        <v>7</v>
      </c>
      <c r="K7" s="9">
        <v>17</v>
      </c>
      <c r="L7" s="9"/>
      <c r="M7" s="9">
        <v>11</v>
      </c>
      <c r="N7" s="9">
        <v>10</v>
      </c>
      <c r="O7" s="51">
        <v>8</v>
      </c>
      <c r="P7" s="54"/>
      <c r="Q7" s="9">
        <v>15</v>
      </c>
      <c r="R7" s="9"/>
      <c r="S7" s="9">
        <v>7</v>
      </c>
      <c r="T7" s="9"/>
      <c r="U7" s="9">
        <v>11</v>
      </c>
      <c r="V7" s="9">
        <v>10</v>
      </c>
      <c r="W7" s="9" t="s">
        <v>183</v>
      </c>
      <c r="X7" s="10">
        <v>22</v>
      </c>
      <c r="Y7" s="10">
        <v>8</v>
      </c>
      <c r="Z7" s="10">
        <v>20</v>
      </c>
      <c r="AA7" s="11">
        <f t="shared" si="0"/>
        <v>149</v>
      </c>
      <c r="AB7" s="5">
        <f t="shared" si="1"/>
        <v>13</v>
      </c>
      <c r="AC7" s="12">
        <f t="shared" si="2"/>
        <v>11.461538461538462</v>
      </c>
    </row>
    <row r="8" spans="1:29" ht="15" customHeight="1">
      <c r="A8" s="7" t="s">
        <v>24</v>
      </c>
      <c r="B8" s="22">
        <v>1980</v>
      </c>
      <c r="C8" s="22">
        <v>1.98</v>
      </c>
      <c r="D8" s="23">
        <v>4</v>
      </c>
      <c r="E8" s="8">
        <v>19</v>
      </c>
      <c r="F8" s="9">
        <v>4</v>
      </c>
      <c r="G8" s="9">
        <v>3</v>
      </c>
      <c r="H8" s="9">
        <v>6</v>
      </c>
      <c r="I8" s="9">
        <v>8</v>
      </c>
      <c r="J8" s="9">
        <v>19</v>
      </c>
      <c r="K8" s="9">
        <v>19</v>
      </c>
      <c r="L8" s="9">
        <v>6</v>
      </c>
      <c r="M8" s="9"/>
      <c r="N8" s="9">
        <v>12</v>
      </c>
      <c r="O8" s="51">
        <v>15</v>
      </c>
      <c r="P8" s="54">
        <v>10</v>
      </c>
      <c r="Q8" s="9">
        <v>8</v>
      </c>
      <c r="R8" s="9"/>
      <c r="S8" s="9"/>
      <c r="T8" s="9">
        <v>15</v>
      </c>
      <c r="U8" s="9">
        <v>6</v>
      </c>
      <c r="V8" s="9"/>
      <c r="W8" s="9" t="s">
        <v>183</v>
      </c>
      <c r="X8" s="10">
        <v>14</v>
      </c>
      <c r="Y8" s="10">
        <v>14</v>
      </c>
      <c r="Z8" s="10">
        <v>5</v>
      </c>
      <c r="AA8" s="11">
        <f t="shared" si="0"/>
        <v>183</v>
      </c>
      <c r="AB8" s="5">
        <f t="shared" si="1"/>
        <v>17</v>
      </c>
      <c r="AC8" s="12">
        <f t="shared" si="2"/>
        <v>10.764705882352942</v>
      </c>
    </row>
    <row r="9" spans="1:29" ht="15" customHeight="1">
      <c r="A9" s="7" t="s">
        <v>229</v>
      </c>
      <c r="B9" s="22"/>
      <c r="C9" s="42"/>
      <c r="D9" s="23"/>
      <c r="E9" s="8"/>
      <c r="F9" s="13"/>
      <c r="G9" s="9"/>
      <c r="H9" s="9"/>
      <c r="I9" s="13"/>
      <c r="J9" s="9"/>
      <c r="K9" s="9"/>
      <c r="L9" s="9"/>
      <c r="M9" s="13"/>
      <c r="N9" s="9"/>
      <c r="O9" s="52"/>
      <c r="P9" s="54"/>
      <c r="Q9" s="13"/>
      <c r="R9" s="9"/>
      <c r="S9" s="9"/>
      <c r="T9" s="9"/>
      <c r="U9" s="9"/>
      <c r="V9" s="9">
        <v>2</v>
      </c>
      <c r="W9" s="9">
        <v>15</v>
      </c>
      <c r="X9" s="10"/>
      <c r="Y9" s="10">
        <v>8</v>
      </c>
      <c r="Z9" s="10"/>
      <c r="AA9" s="11">
        <f t="shared" si="0"/>
        <v>25</v>
      </c>
      <c r="AB9" s="5">
        <f t="shared" si="1"/>
        <v>3</v>
      </c>
      <c r="AC9" s="12">
        <f t="shared" si="2"/>
        <v>8.333333333333334</v>
      </c>
    </row>
    <row r="10" spans="1:29" ht="15" customHeight="1">
      <c r="A10" s="7" t="s">
        <v>25</v>
      </c>
      <c r="B10" s="22">
        <v>1982</v>
      </c>
      <c r="C10" s="42">
        <v>1.94</v>
      </c>
      <c r="D10" s="23">
        <v>4</v>
      </c>
      <c r="E10" s="8"/>
      <c r="F10" s="9">
        <v>8</v>
      </c>
      <c r="G10" s="9">
        <v>14</v>
      </c>
      <c r="H10" s="9">
        <v>10</v>
      </c>
      <c r="I10" s="9">
        <v>6</v>
      </c>
      <c r="J10" s="9">
        <v>10</v>
      </c>
      <c r="K10" s="9">
        <v>15</v>
      </c>
      <c r="L10" s="9">
        <v>6</v>
      </c>
      <c r="M10" s="9">
        <v>5</v>
      </c>
      <c r="N10" s="9">
        <v>4</v>
      </c>
      <c r="O10" s="51">
        <v>6</v>
      </c>
      <c r="P10" s="54">
        <v>8</v>
      </c>
      <c r="Q10" s="9">
        <v>10</v>
      </c>
      <c r="R10" s="9"/>
      <c r="S10" s="9">
        <v>3</v>
      </c>
      <c r="T10" s="9"/>
      <c r="U10" s="9">
        <v>6</v>
      </c>
      <c r="V10" s="9">
        <v>7</v>
      </c>
      <c r="W10" s="9">
        <v>4</v>
      </c>
      <c r="X10" s="10"/>
      <c r="Y10" s="10"/>
      <c r="Z10" s="10">
        <v>8</v>
      </c>
      <c r="AA10" s="11">
        <f t="shared" si="0"/>
        <v>130</v>
      </c>
      <c r="AB10" s="5">
        <f t="shared" si="1"/>
        <v>17</v>
      </c>
      <c r="AC10" s="12">
        <f t="shared" si="2"/>
        <v>7.647058823529412</v>
      </c>
    </row>
    <row r="11" spans="1:29" ht="15" customHeight="1">
      <c r="A11" s="7" t="s">
        <v>27</v>
      </c>
      <c r="B11" s="22">
        <v>1981</v>
      </c>
      <c r="C11" s="42">
        <v>1.82</v>
      </c>
      <c r="D11" s="23">
        <v>1</v>
      </c>
      <c r="E11" s="8">
        <v>6</v>
      </c>
      <c r="F11" s="9">
        <v>6</v>
      </c>
      <c r="G11" s="9">
        <v>5</v>
      </c>
      <c r="H11" s="9">
        <v>4</v>
      </c>
      <c r="I11" s="9">
        <v>16</v>
      </c>
      <c r="J11" s="9">
        <v>9</v>
      </c>
      <c r="K11" s="9">
        <v>5</v>
      </c>
      <c r="L11" s="9">
        <v>2</v>
      </c>
      <c r="M11" s="9">
        <v>11</v>
      </c>
      <c r="N11" s="9">
        <v>3</v>
      </c>
      <c r="O11" s="51">
        <v>5</v>
      </c>
      <c r="P11" s="54">
        <v>0</v>
      </c>
      <c r="Q11" s="9"/>
      <c r="R11" s="9"/>
      <c r="S11" s="9"/>
      <c r="T11" s="9"/>
      <c r="U11" s="9"/>
      <c r="V11" s="9">
        <v>1</v>
      </c>
      <c r="W11" s="9">
        <v>8</v>
      </c>
      <c r="X11" s="10">
        <v>2</v>
      </c>
      <c r="Y11" s="10">
        <v>3</v>
      </c>
      <c r="Z11" s="10"/>
      <c r="AA11" s="11">
        <f t="shared" si="0"/>
        <v>86</v>
      </c>
      <c r="AB11" s="5">
        <f t="shared" si="1"/>
        <v>16</v>
      </c>
      <c r="AC11" s="12">
        <f t="shared" si="2"/>
        <v>5.375</v>
      </c>
    </row>
    <row r="12" spans="1:29" ht="15" customHeight="1">
      <c r="A12" s="7" t="s">
        <v>231</v>
      </c>
      <c r="B12" s="22"/>
      <c r="C12" s="22"/>
      <c r="D12" s="23"/>
      <c r="E12" s="8"/>
      <c r="F12" s="9"/>
      <c r="G12" s="9"/>
      <c r="H12" s="9"/>
      <c r="I12" s="9"/>
      <c r="J12" s="9"/>
      <c r="K12" s="9"/>
      <c r="L12" s="9"/>
      <c r="M12" s="9"/>
      <c r="N12" s="9"/>
      <c r="O12" s="51"/>
      <c r="P12" s="54"/>
      <c r="Q12" s="9"/>
      <c r="R12" s="9"/>
      <c r="S12" s="9"/>
      <c r="T12" s="9"/>
      <c r="U12" s="9"/>
      <c r="V12" s="9"/>
      <c r="W12" s="9">
        <v>5</v>
      </c>
      <c r="X12" s="10"/>
      <c r="Y12" s="10"/>
      <c r="Z12" s="10"/>
      <c r="AA12" s="11">
        <f t="shared" si="0"/>
        <v>5</v>
      </c>
      <c r="AB12" s="5">
        <f t="shared" si="1"/>
        <v>1</v>
      </c>
      <c r="AC12" s="12">
        <f t="shared" si="2"/>
        <v>5</v>
      </c>
    </row>
    <row r="13" spans="1:29" ht="15" customHeight="1">
      <c r="A13" s="7" t="s">
        <v>26</v>
      </c>
      <c r="B13" s="22">
        <v>1977</v>
      </c>
      <c r="C13" s="22">
        <v>1.85</v>
      </c>
      <c r="D13" s="23">
        <v>2</v>
      </c>
      <c r="E13" s="8">
        <v>4</v>
      </c>
      <c r="F13" s="9">
        <v>2</v>
      </c>
      <c r="G13" s="9">
        <v>6</v>
      </c>
      <c r="H13" s="9">
        <v>5</v>
      </c>
      <c r="I13" s="9"/>
      <c r="J13" s="9">
        <v>7</v>
      </c>
      <c r="K13" s="9"/>
      <c r="L13" s="9">
        <v>2</v>
      </c>
      <c r="M13" s="9">
        <v>6</v>
      </c>
      <c r="N13" s="9">
        <v>4</v>
      </c>
      <c r="O13" s="51">
        <v>2</v>
      </c>
      <c r="P13" s="54">
        <v>5</v>
      </c>
      <c r="Q13" s="9">
        <v>6</v>
      </c>
      <c r="R13" s="9"/>
      <c r="S13" s="9">
        <v>6</v>
      </c>
      <c r="T13" s="9">
        <v>3</v>
      </c>
      <c r="U13" s="9"/>
      <c r="V13" s="9"/>
      <c r="W13" s="9" t="s">
        <v>183</v>
      </c>
      <c r="X13" s="10">
        <v>0</v>
      </c>
      <c r="Y13" s="10">
        <v>3</v>
      </c>
      <c r="Z13" s="10">
        <v>4</v>
      </c>
      <c r="AA13" s="11">
        <f t="shared" si="0"/>
        <v>65</v>
      </c>
      <c r="AB13" s="5">
        <f t="shared" si="1"/>
        <v>16</v>
      </c>
      <c r="AC13" s="12">
        <f t="shared" si="2"/>
        <v>4.0625</v>
      </c>
    </row>
    <row r="14" spans="1:29" ht="15" customHeight="1">
      <c r="A14" s="7" t="s">
        <v>138</v>
      </c>
      <c r="B14" s="22">
        <v>1990</v>
      </c>
      <c r="C14" s="22">
        <v>1.85</v>
      </c>
      <c r="D14" s="23">
        <v>3</v>
      </c>
      <c r="E14" s="8"/>
      <c r="F14" s="9"/>
      <c r="G14" s="9">
        <v>2</v>
      </c>
      <c r="H14" s="9">
        <v>0</v>
      </c>
      <c r="I14" s="9"/>
      <c r="J14" s="9"/>
      <c r="K14" s="9"/>
      <c r="L14" s="9">
        <v>0</v>
      </c>
      <c r="M14" s="9">
        <v>0</v>
      </c>
      <c r="N14" s="9"/>
      <c r="O14" s="51"/>
      <c r="P14" s="54"/>
      <c r="Q14" s="9"/>
      <c r="R14" s="9"/>
      <c r="S14" s="9">
        <v>0</v>
      </c>
      <c r="T14" s="9"/>
      <c r="U14" s="9">
        <v>2</v>
      </c>
      <c r="V14" s="9"/>
      <c r="W14" s="9">
        <v>2</v>
      </c>
      <c r="X14" s="10">
        <v>0</v>
      </c>
      <c r="Y14" s="10"/>
      <c r="Z14" s="10"/>
      <c r="AA14" s="11">
        <f t="shared" si="0"/>
        <v>6</v>
      </c>
      <c r="AB14" s="5">
        <f t="shared" si="1"/>
        <v>8</v>
      </c>
      <c r="AC14" s="12">
        <f t="shared" si="2"/>
        <v>0.75</v>
      </c>
    </row>
    <row r="15" spans="1:29" ht="15" customHeight="1">
      <c r="A15" s="7" t="s">
        <v>28</v>
      </c>
      <c r="B15" s="22">
        <v>1989</v>
      </c>
      <c r="C15" s="42">
        <v>1.98</v>
      </c>
      <c r="D15" s="23">
        <v>5</v>
      </c>
      <c r="E15" s="8"/>
      <c r="F15" s="9"/>
      <c r="G15" s="9"/>
      <c r="H15" s="9"/>
      <c r="I15" s="9"/>
      <c r="J15" s="9"/>
      <c r="K15" s="9"/>
      <c r="L15" s="9"/>
      <c r="M15" s="9"/>
      <c r="N15" s="9"/>
      <c r="O15" s="51">
        <v>0</v>
      </c>
      <c r="P15" s="54"/>
      <c r="Q15" s="9"/>
      <c r="R15" s="9"/>
      <c r="S15" s="9">
        <v>0</v>
      </c>
      <c r="T15" s="9"/>
      <c r="U15" s="9"/>
      <c r="V15" s="9">
        <v>2</v>
      </c>
      <c r="W15" s="9">
        <v>0</v>
      </c>
      <c r="X15" s="10"/>
      <c r="Y15" s="10">
        <v>0</v>
      </c>
      <c r="Z15" s="10">
        <v>0</v>
      </c>
      <c r="AA15" s="11">
        <f t="shared" si="0"/>
        <v>2</v>
      </c>
      <c r="AB15" s="5">
        <f t="shared" si="1"/>
        <v>6</v>
      </c>
      <c r="AC15" s="12">
        <f t="shared" si="2"/>
        <v>0.3333333333333333</v>
      </c>
    </row>
    <row r="16" spans="1:29" ht="15" customHeight="1">
      <c r="A16" s="7" t="s">
        <v>211</v>
      </c>
      <c r="B16" s="22">
        <v>1988</v>
      </c>
      <c r="C16" s="22"/>
      <c r="D16" s="23"/>
      <c r="E16" s="8"/>
      <c r="F16" s="9"/>
      <c r="G16" s="9"/>
      <c r="H16" s="9">
        <v>0</v>
      </c>
      <c r="I16" s="9"/>
      <c r="J16" s="9"/>
      <c r="K16" s="9"/>
      <c r="L16" s="9">
        <v>0</v>
      </c>
      <c r="M16" s="9">
        <v>0</v>
      </c>
      <c r="N16" s="9">
        <v>0</v>
      </c>
      <c r="O16" s="51"/>
      <c r="P16" s="54"/>
      <c r="Q16" s="9"/>
      <c r="R16" s="9"/>
      <c r="S16" s="9"/>
      <c r="T16" s="9"/>
      <c r="U16" s="9"/>
      <c r="V16" s="9"/>
      <c r="W16" s="9">
        <v>0</v>
      </c>
      <c r="X16" s="10">
        <v>0</v>
      </c>
      <c r="Y16" s="10"/>
      <c r="Z16" s="10">
        <v>0</v>
      </c>
      <c r="AA16" s="11">
        <f t="shared" si="0"/>
        <v>0</v>
      </c>
      <c r="AB16" s="5">
        <f t="shared" si="1"/>
        <v>7</v>
      </c>
      <c r="AC16" s="12">
        <f t="shared" si="2"/>
        <v>0</v>
      </c>
    </row>
    <row r="17" spans="1:29" ht="15" customHeight="1">
      <c r="A17" s="14" t="s">
        <v>6</v>
      </c>
      <c r="B17" s="41">
        <f>2006-(SUM(B2:B16)/COUNT(B2:B16))</f>
        <v>24.615384615384528</v>
      </c>
      <c r="C17" s="40">
        <f>(SUM(C2:C16)/COUNT(C2:C16))</f>
        <v>1.902727272727273</v>
      </c>
      <c r="D17" s="14"/>
      <c r="E17" s="15">
        <f aca="true" t="shared" si="3" ref="E17:P17">SUM(E2:E16)</f>
        <v>69</v>
      </c>
      <c r="F17" s="15">
        <f t="shared" si="3"/>
        <v>83</v>
      </c>
      <c r="G17" s="15">
        <f t="shared" si="3"/>
        <v>80</v>
      </c>
      <c r="H17" s="15">
        <f t="shared" si="3"/>
        <v>72</v>
      </c>
      <c r="I17" s="15">
        <f t="shared" si="3"/>
        <v>91</v>
      </c>
      <c r="J17" s="15">
        <f t="shared" si="3"/>
        <v>85</v>
      </c>
      <c r="K17" s="15">
        <f t="shared" si="3"/>
        <v>98</v>
      </c>
      <c r="L17" s="15">
        <f t="shared" si="3"/>
        <v>81</v>
      </c>
      <c r="M17" s="15">
        <f t="shared" si="3"/>
        <v>93</v>
      </c>
      <c r="N17" s="15">
        <f t="shared" si="3"/>
        <v>87</v>
      </c>
      <c r="O17" s="58">
        <f t="shared" si="3"/>
        <v>77</v>
      </c>
      <c r="P17" s="57">
        <f t="shared" si="3"/>
        <v>90</v>
      </c>
      <c r="Q17" s="15">
        <f>SUM(Q2:Q16)-1</f>
        <v>88</v>
      </c>
      <c r="R17" s="15">
        <v>73</v>
      </c>
      <c r="S17" s="15">
        <f>SUM(S2:S16)</f>
        <v>91</v>
      </c>
      <c r="T17" s="15">
        <f>SUM(T2:T16)-2</f>
        <v>92</v>
      </c>
      <c r="U17" s="15">
        <f aca="true" t="shared" si="4" ref="U17:Z17">SUM(U2:U16)</f>
        <v>67</v>
      </c>
      <c r="V17" s="15">
        <f t="shared" si="4"/>
        <v>90</v>
      </c>
      <c r="W17" s="15">
        <f t="shared" si="4"/>
        <v>74</v>
      </c>
      <c r="X17" s="15">
        <f t="shared" si="4"/>
        <v>85</v>
      </c>
      <c r="Y17" s="15">
        <f t="shared" si="4"/>
        <v>107</v>
      </c>
      <c r="Z17" s="15">
        <f t="shared" si="4"/>
        <v>91</v>
      </c>
      <c r="AA17" s="15">
        <f t="shared" si="0"/>
        <v>1864</v>
      </c>
      <c r="AB17" s="15"/>
      <c r="AC17" s="16">
        <f t="shared" si="2"/>
        <v>84.72727272727273</v>
      </c>
    </row>
    <row r="18" spans="1:29" ht="12.75">
      <c r="A18" s="17" t="s">
        <v>7</v>
      </c>
      <c r="B18" s="17"/>
      <c r="C18" s="17"/>
      <c r="D18" s="17"/>
      <c r="E18" s="17">
        <v>83</v>
      </c>
      <c r="F18" s="17">
        <v>88</v>
      </c>
      <c r="G18" s="17">
        <v>62</v>
      </c>
      <c r="H18" s="17">
        <v>69</v>
      </c>
      <c r="I18" s="17">
        <v>80</v>
      </c>
      <c r="J18" s="17">
        <v>87</v>
      </c>
      <c r="K18" s="17">
        <v>93</v>
      </c>
      <c r="L18" s="17">
        <v>88</v>
      </c>
      <c r="M18" s="17">
        <v>81</v>
      </c>
      <c r="N18" s="17">
        <v>90</v>
      </c>
      <c r="O18" s="44">
        <v>69</v>
      </c>
      <c r="P18" s="48">
        <v>96</v>
      </c>
      <c r="Q18" s="17">
        <v>76</v>
      </c>
      <c r="R18" s="17">
        <v>60</v>
      </c>
      <c r="S18" s="17">
        <v>69</v>
      </c>
      <c r="T18" s="17">
        <v>102</v>
      </c>
      <c r="U18" s="17">
        <v>59</v>
      </c>
      <c r="V18" s="17">
        <v>69</v>
      </c>
      <c r="W18" s="17">
        <v>88</v>
      </c>
      <c r="X18" s="17">
        <v>90</v>
      </c>
      <c r="Y18" s="17">
        <v>103</v>
      </c>
      <c r="Z18" s="17">
        <v>96</v>
      </c>
      <c r="AA18" s="15">
        <f t="shared" si="0"/>
        <v>1798</v>
      </c>
      <c r="AB18" s="15"/>
      <c r="AC18" s="16">
        <f t="shared" si="2"/>
        <v>81.72727272727273</v>
      </c>
    </row>
    <row r="19" spans="1:29" ht="12.75">
      <c r="A19" s="17" t="s">
        <v>8</v>
      </c>
      <c r="B19" s="17"/>
      <c r="C19" s="17"/>
      <c r="D19" s="17"/>
      <c r="E19" s="18">
        <f aca="true" t="shared" si="5" ref="E19:Z19">E17-E18</f>
        <v>-14</v>
      </c>
      <c r="F19" s="18">
        <f t="shared" si="5"/>
        <v>-5</v>
      </c>
      <c r="G19" s="18">
        <f t="shared" si="5"/>
        <v>18</v>
      </c>
      <c r="H19" s="18">
        <f t="shared" si="5"/>
        <v>3</v>
      </c>
      <c r="I19" s="18">
        <f t="shared" si="5"/>
        <v>11</v>
      </c>
      <c r="J19" s="18">
        <f t="shared" si="5"/>
        <v>-2</v>
      </c>
      <c r="K19" s="18">
        <f t="shared" si="5"/>
        <v>5</v>
      </c>
      <c r="L19" s="18">
        <f t="shared" si="5"/>
        <v>-7</v>
      </c>
      <c r="M19" s="18">
        <f t="shared" si="5"/>
        <v>12</v>
      </c>
      <c r="N19" s="18">
        <f t="shared" si="5"/>
        <v>-3</v>
      </c>
      <c r="O19" s="18">
        <f t="shared" si="5"/>
        <v>8</v>
      </c>
      <c r="P19" s="49">
        <f>P17-P18</f>
        <v>-6</v>
      </c>
      <c r="Q19" s="18">
        <f t="shared" si="5"/>
        <v>12</v>
      </c>
      <c r="R19" s="18">
        <f t="shared" si="5"/>
        <v>13</v>
      </c>
      <c r="S19" s="18">
        <f t="shared" si="5"/>
        <v>22</v>
      </c>
      <c r="T19" s="18">
        <f t="shared" si="5"/>
        <v>-10</v>
      </c>
      <c r="U19" s="18">
        <f t="shared" si="5"/>
        <v>8</v>
      </c>
      <c r="V19" s="18">
        <f t="shared" si="5"/>
        <v>21</v>
      </c>
      <c r="W19" s="18">
        <f t="shared" si="5"/>
        <v>-14</v>
      </c>
      <c r="X19" s="18">
        <f t="shared" si="5"/>
        <v>-5</v>
      </c>
      <c r="Y19" s="18">
        <f t="shared" si="5"/>
        <v>4</v>
      </c>
      <c r="Z19" s="18">
        <f t="shared" si="5"/>
        <v>-5</v>
      </c>
      <c r="AA19" s="19">
        <f t="shared" si="0"/>
        <v>66</v>
      </c>
      <c r="AB19" s="19"/>
      <c r="AC19" s="20">
        <f t="shared" si="2"/>
        <v>3</v>
      </c>
    </row>
    <row r="20" ht="12.75">
      <c r="A20" t="s">
        <v>69</v>
      </c>
    </row>
  </sheetData>
  <conditionalFormatting sqref="E19:O19 Q19:Z19">
    <cfRule type="cellIs" priority="1" dxfId="0" operator="between" stopIfTrue="1">
      <formula>0</formula>
      <formula>100</formula>
    </cfRule>
    <cfRule type="cellIs" priority="2" dxfId="1" operator="between" stopIfTrue="1">
      <formula>0</formula>
      <formula>-100</formula>
    </cfRule>
  </conditionalFormatting>
  <conditionalFormatting sqref="AA19:AC19">
    <cfRule type="cellIs" priority="3" dxfId="0" operator="between" stopIfTrue="1">
      <formula>0</formula>
      <formula>5555</formula>
    </cfRule>
    <cfRule type="cellIs" priority="4" dxfId="1" operator="between" stopIfTrue="1">
      <formula>0</formula>
      <formula>-5555</formula>
    </cfRule>
  </conditionalFormatting>
  <conditionalFormatting sqref="P19">
    <cfRule type="cellIs" priority="5" dxfId="0" operator="between" stopIfTrue="1">
      <formula>0</formula>
      <formula>555555</formula>
    </cfRule>
    <cfRule type="cellIs" priority="6" dxfId="1" operator="between" stopIfTrue="1">
      <formula>0</formula>
      <formula>-555</formula>
    </cfRule>
  </conditionalFormatting>
  <printOptions/>
  <pageMargins left="0.31496062992125984" right="0.2362204724409449" top="0.6692913385826772" bottom="0.984251968503937" header="0.5118110236220472" footer="0.5118110236220472"/>
  <pageSetup fitToHeight="1" fitToWidth="1" horizontalDpi="600" verticalDpi="600" orientation="landscape" paperSize="9" scale="89" r:id="rId2"/>
  <headerFooter alignWithMargins="0">
    <oddHeader>&amp;C&amp;A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AC18"/>
  <sheetViews>
    <sheetView workbookViewId="0" topLeftCell="A1">
      <pane xSplit="4" ySplit="1" topLeftCell="L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C1" sqref="AC1"/>
    </sheetView>
  </sheetViews>
  <sheetFormatPr defaultColWidth="11.421875" defaultRowHeight="12.75"/>
  <cols>
    <col min="1" max="1" width="18.00390625" style="0" bestFit="1" customWidth="1"/>
    <col min="2" max="2" width="5.28125" style="0" bestFit="1" customWidth="1"/>
    <col min="3" max="3" width="5.57421875" style="0" bestFit="1" customWidth="1"/>
    <col min="4" max="4" width="4.8515625" style="0" bestFit="1" customWidth="1"/>
    <col min="5" max="5" width="5.28125" style="0" customWidth="1"/>
    <col min="6" max="6" width="4.8515625" style="0" customWidth="1"/>
    <col min="7" max="7" width="5.421875" style="0" bestFit="1" customWidth="1"/>
    <col min="8" max="8" width="3.8515625" style="0" customWidth="1"/>
    <col min="9" max="9" width="5.140625" style="0" customWidth="1"/>
    <col min="10" max="10" width="3.57421875" style="0" bestFit="1" customWidth="1"/>
    <col min="11" max="11" width="5.140625" style="0" customWidth="1"/>
    <col min="12" max="12" width="5.28125" style="0" customWidth="1"/>
    <col min="13" max="13" width="5.140625" style="0" customWidth="1"/>
    <col min="14" max="14" width="4.8515625" style="0" bestFit="1" customWidth="1"/>
    <col min="15" max="15" width="5.140625" style="0" customWidth="1"/>
    <col min="16" max="16" width="4.8515625" style="0" customWidth="1"/>
    <col min="17" max="17" width="5.140625" style="0" customWidth="1"/>
    <col min="18" max="18" width="4.28125" style="0" customWidth="1"/>
    <col min="19" max="19" width="5.140625" style="0" customWidth="1"/>
    <col min="20" max="20" width="5.28125" style="0" customWidth="1"/>
    <col min="21" max="22" width="5.140625" style="0" customWidth="1"/>
    <col min="23" max="23" width="5.28125" style="0" customWidth="1"/>
    <col min="24" max="24" width="5.00390625" style="0" customWidth="1"/>
    <col min="25" max="25" width="5.57421875" style="0" customWidth="1"/>
    <col min="26" max="26" width="5.140625" style="0" customWidth="1"/>
    <col min="27" max="27" width="6.28125" style="0" bestFit="1" customWidth="1"/>
    <col min="28" max="28" width="3.28125" style="0" bestFit="1" customWidth="1"/>
    <col min="29" max="29" width="7.8515625" style="0" bestFit="1" customWidth="1"/>
  </cols>
  <sheetData>
    <row r="1" spans="1:29" ht="44.25" customHeight="1">
      <c r="A1" s="1" t="s">
        <v>29</v>
      </c>
      <c r="B1" s="1" t="s">
        <v>1</v>
      </c>
      <c r="C1" s="1" t="s">
        <v>2</v>
      </c>
      <c r="D1" s="59" t="s">
        <v>3</v>
      </c>
      <c r="E1" s="60" t="s">
        <v>175</v>
      </c>
      <c r="F1" s="55" t="s">
        <v>187</v>
      </c>
      <c r="G1" s="55" t="s">
        <v>162</v>
      </c>
      <c r="H1" s="55" t="s">
        <v>163</v>
      </c>
      <c r="I1" s="55" t="s">
        <v>164</v>
      </c>
      <c r="J1" s="55" t="s">
        <v>165</v>
      </c>
      <c r="K1" s="55" t="s">
        <v>172</v>
      </c>
      <c r="L1" s="55" t="s">
        <v>180</v>
      </c>
      <c r="M1" s="55" t="s">
        <v>170</v>
      </c>
      <c r="N1" s="55" t="s">
        <v>171</v>
      </c>
      <c r="O1" s="61" t="s">
        <v>173</v>
      </c>
      <c r="P1" s="60" t="s">
        <v>177</v>
      </c>
      <c r="Q1" s="55" t="s">
        <v>178</v>
      </c>
      <c r="R1" s="55" t="s">
        <v>179</v>
      </c>
      <c r="S1" s="55" t="s">
        <v>174</v>
      </c>
      <c r="T1" s="55" t="s">
        <v>200</v>
      </c>
      <c r="U1" s="55" t="s">
        <v>176</v>
      </c>
      <c r="V1" s="55" t="s">
        <v>166</v>
      </c>
      <c r="W1" s="55" t="s">
        <v>205</v>
      </c>
      <c r="X1" s="55" t="s">
        <v>168</v>
      </c>
      <c r="Y1" s="55" t="s">
        <v>181</v>
      </c>
      <c r="Z1" s="55" t="s">
        <v>182</v>
      </c>
      <c r="AA1" s="5" t="s">
        <v>4</v>
      </c>
      <c r="AB1" s="5" t="s">
        <v>10</v>
      </c>
      <c r="AC1" s="6" t="s">
        <v>5</v>
      </c>
    </row>
    <row r="2" spans="1:29" ht="15" customHeight="1">
      <c r="A2" s="7" t="s">
        <v>188</v>
      </c>
      <c r="B2" s="34">
        <v>1977</v>
      </c>
      <c r="C2" s="56">
        <v>1.9</v>
      </c>
      <c r="D2" s="69" t="s">
        <v>44</v>
      </c>
      <c r="E2" s="63">
        <v>21</v>
      </c>
      <c r="F2" s="64">
        <v>23</v>
      </c>
      <c r="G2" s="64">
        <v>11</v>
      </c>
      <c r="H2" s="64">
        <v>11</v>
      </c>
      <c r="I2" s="64">
        <v>20</v>
      </c>
      <c r="J2" s="64">
        <v>12</v>
      </c>
      <c r="K2" s="64">
        <v>16</v>
      </c>
      <c r="L2" s="65">
        <v>17</v>
      </c>
      <c r="M2" s="65">
        <v>18</v>
      </c>
      <c r="N2" s="65">
        <v>8</v>
      </c>
      <c r="O2" s="66">
        <v>16</v>
      </c>
      <c r="P2" s="67">
        <v>14</v>
      </c>
      <c r="Q2" s="65">
        <v>17</v>
      </c>
      <c r="R2" s="65">
        <v>3</v>
      </c>
      <c r="S2" s="65">
        <v>22</v>
      </c>
      <c r="T2" s="65"/>
      <c r="U2" s="65">
        <v>11</v>
      </c>
      <c r="V2" s="65"/>
      <c r="W2" s="65">
        <v>17</v>
      </c>
      <c r="X2" s="65">
        <v>20</v>
      </c>
      <c r="Y2" s="65">
        <v>20</v>
      </c>
      <c r="Z2" s="65">
        <v>25</v>
      </c>
      <c r="AA2" s="11">
        <f aca="true" t="shared" si="0" ref="AA2:AA17">SUM(E2:Z2)</f>
        <v>322</v>
      </c>
      <c r="AB2" s="5">
        <f aca="true" t="shared" si="1" ref="AB2:AB14">COUNT(E2:Z2)</f>
        <v>20</v>
      </c>
      <c r="AC2" s="12">
        <f aca="true" t="shared" si="2" ref="AC2:AC17">AA2/COUNT(E2:Z2)</f>
        <v>16.1</v>
      </c>
    </row>
    <row r="3" spans="1:29" ht="15" customHeight="1">
      <c r="A3" s="7" t="s">
        <v>189</v>
      </c>
      <c r="B3" s="34">
        <v>1969</v>
      </c>
      <c r="C3" s="34">
        <v>1.87</v>
      </c>
      <c r="D3" s="69" t="s">
        <v>44</v>
      </c>
      <c r="E3" s="63">
        <v>15</v>
      </c>
      <c r="F3" s="64">
        <v>17</v>
      </c>
      <c r="G3" s="64">
        <v>16</v>
      </c>
      <c r="H3" s="64">
        <v>16</v>
      </c>
      <c r="I3" s="64">
        <v>25</v>
      </c>
      <c r="J3" s="65">
        <v>11</v>
      </c>
      <c r="K3" s="64">
        <v>9</v>
      </c>
      <c r="L3" s="65">
        <v>17</v>
      </c>
      <c r="M3" s="65">
        <v>18</v>
      </c>
      <c r="N3" s="65">
        <v>15</v>
      </c>
      <c r="O3" s="66">
        <v>15</v>
      </c>
      <c r="P3" s="67">
        <v>16</v>
      </c>
      <c r="Q3" s="65">
        <v>16</v>
      </c>
      <c r="R3" s="65">
        <v>11</v>
      </c>
      <c r="S3" s="65">
        <v>20</v>
      </c>
      <c r="T3" s="65"/>
      <c r="U3" s="65">
        <v>14</v>
      </c>
      <c r="V3" s="65"/>
      <c r="W3" s="65">
        <v>19</v>
      </c>
      <c r="X3" s="65">
        <v>14</v>
      </c>
      <c r="Y3" s="65">
        <v>9</v>
      </c>
      <c r="Z3" s="65">
        <v>16</v>
      </c>
      <c r="AA3" s="11">
        <f t="shared" si="0"/>
        <v>309</v>
      </c>
      <c r="AB3" s="5">
        <f t="shared" si="1"/>
        <v>20</v>
      </c>
      <c r="AC3" s="12">
        <f t="shared" si="2"/>
        <v>15.45</v>
      </c>
    </row>
    <row r="4" spans="1:29" ht="15" customHeight="1">
      <c r="A4" s="7" t="s">
        <v>192</v>
      </c>
      <c r="B4" s="34">
        <v>1980</v>
      </c>
      <c r="C4" s="56">
        <v>1.78</v>
      </c>
      <c r="D4" s="69" t="s">
        <v>11</v>
      </c>
      <c r="E4" s="63">
        <v>13</v>
      </c>
      <c r="F4" s="64">
        <v>7</v>
      </c>
      <c r="G4" s="64">
        <v>19</v>
      </c>
      <c r="H4" s="64">
        <v>21</v>
      </c>
      <c r="I4" s="64">
        <v>12</v>
      </c>
      <c r="J4" s="64">
        <v>12</v>
      </c>
      <c r="K4" s="64">
        <v>23</v>
      </c>
      <c r="L4" s="65">
        <v>18</v>
      </c>
      <c r="M4" s="65">
        <v>9</v>
      </c>
      <c r="N4" s="65">
        <v>17</v>
      </c>
      <c r="O4" s="66">
        <v>9</v>
      </c>
      <c r="P4" s="67">
        <v>12</v>
      </c>
      <c r="Q4" s="65">
        <v>22</v>
      </c>
      <c r="R4" s="65">
        <v>10</v>
      </c>
      <c r="S4" s="65">
        <v>12</v>
      </c>
      <c r="T4" s="65"/>
      <c r="U4" s="65">
        <v>10</v>
      </c>
      <c r="V4" s="65"/>
      <c r="W4" s="65">
        <v>2</v>
      </c>
      <c r="X4" s="65">
        <v>9</v>
      </c>
      <c r="Y4" s="65">
        <v>12</v>
      </c>
      <c r="Z4" s="65">
        <v>11</v>
      </c>
      <c r="AA4" s="11">
        <f t="shared" si="0"/>
        <v>260</v>
      </c>
      <c r="AB4" s="5">
        <f t="shared" si="1"/>
        <v>20</v>
      </c>
      <c r="AC4" s="12">
        <f t="shared" si="2"/>
        <v>13</v>
      </c>
    </row>
    <row r="5" spans="1:29" ht="15" customHeight="1">
      <c r="A5" s="7" t="s">
        <v>191</v>
      </c>
      <c r="B5" s="34">
        <v>1977</v>
      </c>
      <c r="C5" s="34">
        <v>2.07</v>
      </c>
      <c r="D5" s="69" t="s">
        <v>45</v>
      </c>
      <c r="E5" s="63">
        <v>16</v>
      </c>
      <c r="F5" s="64">
        <v>5</v>
      </c>
      <c r="G5" s="64">
        <v>10</v>
      </c>
      <c r="H5" s="64">
        <v>13</v>
      </c>
      <c r="I5" s="64">
        <v>15</v>
      </c>
      <c r="J5" s="64">
        <v>13</v>
      </c>
      <c r="K5" s="64">
        <v>10</v>
      </c>
      <c r="L5" s="65">
        <v>16</v>
      </c>
      <c r="M5" s="65">
        <v>15</v>
      </c>
      <c r="N5" s="65">
        <v>16</v>
      </c>
      <c r="O5" s="66">
        <v>14</v>
      </c>
      <c r="P5" s="67">
        <v>11</v>
      </c>
      <c r="Q5" s="65">
        <v>6</v>
      </c>
      <c r="R5" s="65">
        <v>12</v>
      </c>
      <c r="S5" s="65">
        <v>10</v>
      </c>
      <c r="T5" s="65"/>
      <c r="U5" s="65">
        <v>6</v>
      </c>
      <c r="V5" s="65"/>
      <c r="W5" s="65">
        <v>4</v>
      </c>
      <c r="X5" s="65">
        <v>18</v>
      </c>
      <c r="Y5" s="65">
        <v>12</v>
      </c>
      <c r="Z5" s="65">
        <v>13</v>
      </c>
      <c r="AA5" s="11">
        <f t="shared" si="0"/>
        <v>235</v>
      </c>
      <c r="AB5" s="5">
        <f t="shared" si="1"/>
        <v>20</v>
      </c>
      <c r="AC5" s="12">
        <f t="shared" si="2"/>
        <v>11.75</v>
      </c>
    </row>
    <row r="6" spans="1:29" ht="15" customHeight="1">
      <c r="A6" s="7" t="s">
        <v>190</v>
      </c>
      <c r="B6" s="34">
        <v>1982</v>
      </c>
      <c r="C6" s="56">
        <v>1.82</v>
      </c>
      <c r="D6" s="69" t="s">
        <v>44</v>
      </c>
      <c r="E6" s="63">
        <v>8</v>
      </c>
      <c r="F6" s="64">
        <v>15</v>
      </c>
      <c r="G6" s="64">
        <v>9</v>
      </c>
      <c r="H6" s="64">
        <v>5</v>
      </c>
      <c r="I6" s="64">
        <v>8</v>
      </c>
      <c r="J6" s="64">
        <v>7</v>
      </c>
      <c r="K6" s="64">
        <v>10</v>
      </c>
      <c r="L6" s="65">
        <v>6</v>
      </c>
      <c r="M6" s="65">
        <v>9</v>
      </c>
      <c r="N6" s="65">
        <v>2</v>
      </c>
      <c r="O6" s="66">
        <v>8</v>
      </c>
      <c r="P6" s="67">
        <v>10</v>
      </c>
      <c r="Q6" s="65">
        <v>8</v>
      </c>
      <c r="R6" s="65">
        <v>16</v>
      </c>
      <c r="S6" s="65">
        <v>10</v>
      </c>
      <c r="T6" s="65"/>
      <c r="U6" s="65">
        <v>8</v>
      </c>
      <c r="V6" s="65"/>
      <c r="W6" s="65">
        <v>12</v>
      </c>
      <c r="X6" s="65">
        <v>1</v>
      </c>
      <c r="Y6" s="65">
        <v>12</v>
      </c>
      <c r="Z6" s="65">
        <v>13</v>
      </c>
      <c r="AA6" s="11">
        <f t="shared" si="0"/>
        <v>177</v>
      </c>
      <c r="AB6" s="5">
        <f t="shared" si="1"/>
        <v>20</v>
      </c>
      <c r="AC6" s="12">
        <f t="shared" si="2"/>
        <v>8.85</v>
      </c>
    </row>
    <row r="7" spans="1:29" ht="15" customHeight="1">
      <c r="A7" s="7" t="s">
        <v>194</v>
      </c>
      <c r="B7" s="34">
        <v>1983</v>
      </c>
      <c r="C7" s="34">
        <v>1.96</v>
      </c>
      <c r="D7" s="69" t="s">
        <v>44</v>
      </c>
      <c r="E7" s="63">
        <v>4</v>
      </c>
      <c r="F7" s="64">
        <v>6</v>
      </c>
      <c r="G7" s="65">
        <v>2</v>
      </c>
      <c r="H7" s="64">
        <v>5</v>
      </c>
      <c r="I7" s="64">
        <v>9</v>
      </c>
      <c r="J7" s="64">
        <v>8</v>
      </c>
      <c r="K7" s="64">
        <v>4</v>
      </c>
      <c r="L7" s="65">
        <v>12</v>
      </c>
      <c r="M7" s="65">
        <v>4</v>
      </c>
      <c r="N7" s="65">
        <v>2</v>
      </c>
      <c r="O7" s="66">
        <v>11</v>
      </c>
      <c r="P7" s="67">
        <v>6</v>
      </c>
      <c r="Q7" s="65">
        <v>14</v>
      </c>
      <c r="R7" s="65">
        <v>7</v>
      </c>
      <c r="S7" s="65">
        <v>8</v>
      </c>
      <c r="T7" s="65"/>
      <c r="U7" s="65">
        <v>10</v>
      </c>
      <c r="V7" s="65"/>
      <c r="W7" s="65">
        <v>16</v>
      </c>
      <c r="X7" s="65">
        <v>6</v>
      </c>
      <c r="Y7" s="65">
        <v>4</v>
      </c>
      <c r="Z7" s="65">
        <v>4</v>
      </c>
      <c r="AA7" s="11">
        <f t="shared" si="0"/>
        <v>142</v>
      </c>
      <c r="AB7" s="5">
        <f t="shared" si="1"/>
        <v>20</v>
      </c>
      <c r="AC7" s="12">
        <f t="shared" si="2"/>
        <v>7.1</v>
      </c>
    </row>
    <row r="8" spans="1:29" ht="15" customHeight="1">
      <c r="A8" s="7" t="s">
        <v>193</v>
      </c>
      <c r="B8" s="34">
        <v>1976</v>
      </c>
      <c r="C8" s="56">
        <v>1.94</v>
      </c>
      <c r="D8" s="69" t="s">
        <v>45</v>
      </c>
      <c r="E8" s="63">
        <v>3</v>
      </c>
      <c r="F8" s="64">
        <v>12</v>
      </c>
      <c r="G8" s="64">
        <v>4</v>
      </c>
      <c r="H8" s="64">
        <v>2</v>
      </c>
      <c r="I8" s="64">
        <v>4</v>
      </c>
      <c r="J8" s="64">
        <v>6</v>
      </c>
      <c r="K8" s="64">
        <v>3</v>
      </c>
      <c r="L8" s="65">
        <v>2</v>
      </c>
      <c r="M8" s="65">
        <v>2</v>
      </c>
      <c r="N8" s="65">
        <v>10</v>
      </c>
      <c r="O8" s="66">
        <v>6</v>
      </c>
      <c r="P8" s="67">
        <v>0</v>
      </c>
      <c r="Q8" s="65">
        <v>0</v>
      </c>
      <c r="R8" s="65">
        <v>2</v>
      </c>
      <c r="S8" s="65">
        <v>0</v>
      </c>
      <c r="T8" s="65"/>
      <c r="U8" s="65">
        <v>10</v>
      </c>
      <c r="V8" s="65"/>
      <c r="W8" s="65">
        <v>11</v>
      </c>
      <c r="X8" s="65">
        <v>2</v>
      </c>
      <c r="Y8" s="65">
        <v>8</v>
      </c>
      <c r="Z8" s="65">
        <v>2</v>
      </c>
      <c r="AA8" s="11">
        <f t="shared" si="0"/>
        <v>89</v>
      </c>
      <c r="AB8" s="5">
        <f t="shared" si="1"/>
        <v>20</v>
      </c>
      <c r="AC8" s="12">
        <f t="shared" si="2"/>
        <v>4.45</v>
      </c>
    </row>
    <row r="9" spans="1:29" ht="15" customHeight="1">
      <c r="A9" s="7" t="s">
        <v>198</v>
      </c>
      <c r="B9" s="34">
        <v>1982</v>
      </c>
      <c r="C9" s="34">
        <v>1.83</v>
      </c>
      <c r="D9" s="69" t="s">
        <v>44</v>
      </c>
      <c r="E9" s="63"/>
      <c r="F9" s="64"/>
      <c r="G9" s="64">
        <v>5</v>
      </c>
      <c r="H9" s="64"/>
      <c r="I9" s="64"/>
      <c r="J9" s="64">
        <v>8</v>
      </c>
      <c r="K9" s="64">
        <v>0</v>
      </c>
      <c r="L9" s="65">
        <v>0</v>
      </c>
      <c r="M9" s="65">
        <v>9</v>
      </c>
      <c r="N9" s="65">
        <v>0</v>
      </c>
      <c r="O9" s="66">
        <v>0</v>
      </c>
      <c r="P9" s="67">
        <v>3</v>
      </c>
      <c r="Q9" s="65">
        <v>6</v>
      </c>
      <c r="R9" s="65">
        <v>3</v>
      </c>
      <c r="S9" s="65">
        <v>0</v>
      </c>
      <c r="T9" s="65"/>
      <c r="U9" s="65">
        <v>3</v>
      </c>
      <c r="V9" s="65"/>
      <c r="W9" s="65">
        <v>3</v>
      </c>
      <c r="X9" s="65">
        <v>8</v>
      </c>
      <c r="Y9" s="65"/>
      <c r="Z9" s="65"/>
      <c r="AA9" s="11">
        <f t="shared" si="0"/>
        <v>48</v>
      </c>
      <c r="AB9" s="5">
        <f t="shared" si="1"/>
        <v>14</v>
      </c>
      <c r="AC9" s="12">
        <f t="shared" si="2"/>
        <v>3.4285714285714284</v>
      </c>
    </row>
    <row r="10" spans="1:29" ht="15" customHeight="1">
      <c r="A10" s="7" t="s">
        <v>236</v>
      </c>
      <c r="B10" s="34"/>
      <c r="C10" s="56"/>
      <c r="D10" s="69"/>
      <c r="E10" s="63"/>
      <c r="F10" s="64"/>
      <c r="G10" s="64"/>
      <c r="H10" s="64"/>
      <c r="I10" s="64"/>
      <c r="J10" s="64"/>
      <c r="K10" s="64"/>
      <c r="L10" s="65"/>
      <c r="M10" s="65"/>
      <c r="N10" s="65"/>
      <c r="O10" s="70"/>
      <c r="P10" s="67"/>
      <c r="Q10" s="65"/>
      <c r="R10" s="65"/>
      <c r="S10" s="65"/>
      <c r="T10" s="65"/>
      <c r="U10" s="65"/>
      <c r="V10" s="65"/>
      <c r="W10" s="65"/>
      <c r="X10" s="65"/>
      <c r="Y10" s="65">
        <v>4</v>
      </c>
      <c r="Z10" s="65">
        <v>2</v>
      </c>
      <c r="AA10" s="11">
        <f t="shared" si="0"/>
        <v>6</v>
      </c>
      <c r="AB10" s="5">
        <f t="shared" si="1"/>
        <v>2</v>
      </c>
      <c r="AC10" s="12">
        <f t="shared" si="2"/>
        <v>3</v>
      </c>
    </row>
    <row r="11" spans="1:29" ht="15" customHeight="1">
      <c r="A11" s="7" t="s">
        <v>197</v>
      </c>
      <c r="B11" s="34">
        <v>1986</v>
      </c>
      <c r="C11" s="56">
        <v>1.91</v>
      </c>
      <c r="D11" s="69" t="s">
        <v>30</v>
      </c>
      <c r="E11" s="63">
        <v>0</v>
      </c>
      <c r="F11" s="64">
        <v>0</v>
      </c>
      <c r="G11" s="64">
        <v>2</v>
      </c>
      <c r="H11" s="64">
        <v>0</v>
      </c>
      <c r="I11" s="64">
        <v>0</v>
      </c>
      <c r="J11" s="64">
        <v>7</v>
      </c>
      <c r="K11" s="64">
        <v>0</v>
      </c>
      <c r="L11" s="65">
        <v>0</v>
      </c>
      <c r="M11" s="65">
        <v>1</v>
      </c>
      <c r="N11" s="65">
        <v>2</v>
      </c>
      <c r="O11" s="70">
        <v>2</v>
      </c>
      <c r="P11" s="67"/>
      <c r="Q11" s="65"/>
      <c r="R11" s="65"/>
      <c r="S11" s="65"/>
      <c r="T11" s="65"/>
      <c r="U11" s="65"/>
      <c r="V11" s="65"/>
      <c r="W11" s="65"/>
      <c r="X11" s="65">
        <v>0</v>
      </c>
      <c r="Y11" s="65">
        <v>0</v>
      </c>
      <c r="Z11" s="65"/>
      <c r="AA11" s="11">
        <f t="shared" si="0"/>
        <v>14</v>
      </c>
      <c r="AB11" s="5">
        <f t="shared" si="1"/>
        <v>13</v>
      </c>
      <c r="AC11" s="12">
        <f t="shared" si="2"/>
        <v>1.0769230769230769</v>
      </c>
    </row>
    <row r="12" spans="1:29" ht="15" customHeight="1">
      <c r="A12" s="7" t="s">
        <v>196</v>
      </c>
      <c r="B12" s="34">
        <v>1986</v>
      </c>
      <c r="C12" s="34">
        <v>1.83</v>
      </c>
      <c r="D12" s="69" t="s">
        <v>11</v>
      </c>
      <c r="E12" s="63">
        <v>0</v>
      </c>
      <c r="F12" s="64">
        <v>0</v>
      </c>
      <c r="G12" s="64">
        <v>2</v>
      </c>
      <c r="H12" s="64">
        <v>0</v>
      </c>
      <c r="I12" s="64">
        <v>0</v>
      </c>
      <c r="J12" s="64">
        <v>2</v>
      </c>
      <c r="K12" s="64">
        <v>0</v>
      </c>
      <c r="L12" s="65">
        <v>0</v>
      </c>
      <c r="M12" s="65">
        <v>0</v>
      </c>
      <c r="N12" s="65">
        <v>0</v>
      </c>
      <c r="O12" s="70">
        <v>0</v>
      </c>
      <c r="P12" s="67">
        <v>0</v>
      </c>
      <c r="Q12" s="65">
        <v>2</v>
      </c>
      <c r="R12" s="65">
        <v>0</v>
      </c>
      <c r="S12" s="65">
        <v>0</v>
      </c>
      <c r="T12" s="65"/>
      <c r="U12" s="65">
        <v>2</v>
      </c>
      <c r="V12" s="65"/>
      <c r="W12" s="65">
        <v>3</v>
      </c>
      <c r="X12" s="65">
        <v>0</v>
      </c>
      <c r="Y12" s="65">
        <v>2</v>
      </c>
      <c r="Z12" s="65">
        <v>3</v>
      </c>
      <c r="AA12" s="11">
        <f t="shared" si="0"/>
        <v>16</v>
      </c>
      <c r="AB12" s="5">
        <f t="shared" si="1"/>
        <v>20</v>
      </c>
      <c r="AC12" s="12">
        <f t="shared" si="2"/>
        <v>0.8</v>
      </c>
    </row>
    <row r="13" spans="1:29" ht="15" customHeight="1">
      <c r="A13" s="7" t="s">
        <v>232</v>
      </c>
      <c r="B13" s="34"/>
      <c r="C13" s="56"/>
      <c r="D13" s="69"/>
      <c r="E13" s="63"/>
      <c r="F13" s="64"/>
      <c r="G13" s="64"/>
      <c r="H13" s="64"/>
      <c r="I13" s="64"/>
      <c r="J13" s="64"/>
      <c r="K13" s="64"/>
      <c r="L13" s="65"/>
      <c r="M13" s="65"/>
      <c r="N13" s="65"/>
      <c r="O13" s="70"/>
      <c r="P13" s="67"/>
      <c r="Q13" s="65"/>
      <c r="R13" s="65"/>
      <c r="S13" s="65"/>
      <c r="T13" s="65"/>
      <c r="U13" s="65"/>
      <c r="V13" s="65"/>
      <c r="W13" s="65">
        <v>1</v>
      </c>
      <c r="X13" s="65"/>
      <c r="Y13" s="65"/>
      <c r="Z13" s="65">
        <v>0</v>
      </c>
      <c r="AA13" s="11">
        <f t="shared" si="0"/>
        <v>1</v>
      </c>
      <c r="AB13" s="5">
        <f t="shared" si="1"/>
        <v>2</v>
      </c>
      <c r="AC13" s="12">
        <f t="shared" si="2"/>
        <v>0.5</v>
      </c>
    </row>
    <row r="14" spans="1:29" ht="15" customHeight="1">
      <c r="A14" s="7" t="s">
        <v>195</v>
      </c>
      <c r="B14" s="34">
        <v>1975</v>
      </c>
      <c r="C14" s="56">
        <v>1.9</v>
      </c>
      <c r="D14" s="69" t="s">
        <v>30</v>
      </c>
      <c r="E14" s="63">
        <v>1</v>
      </c>
      <c r="F14" s="64">
        <v>0</v>
      </c>
      <c r="G14" s="64"/>
      <c r="H14" s="64"/>
      <c r="I14" s="64"/>
      <c r="J14" s="64"/>
      <c r="K14" s="64"/>
      <c r="L14" s="65"/>
      <c r="M14" s="65"/>
      <c r="N14" s="70"/>
      <c r="O14" s="71"/>
      <c r="P14" s="70"/>
      <c r="Q14" s="65"/>
      <c r="R14" s="65"/>
      <c r="S14" s="65"/>
      <c r="T14" s="65"/>
      <c r="U14" s="65"/>
      <c r="V14" s="65"/>
      <c r="W14" s="65"/>
      <c r="X14" s="65"/>
      <c r="Y14" s="65"/>
      <c r="Z14" s="66"/>
      <c r="AA14" s="11">
        <f t="shared" si="0"/>
        <v>1</v>
      </c>
      <c r="AB14" s="5">
        <f t="shared" si="1"/>
        <v>2</v>
      </c>
      <c r="AC14" s="12">
        <f t="shared" si="2"/>
        <v>0.5</v>
      </c>
    </row>
    <row r="15" spans="1:29" ht="15" customHeight="1">
      <c r="A15" s="72" t="s">
        <v>6</v>
      </c>
      <c r="B15" s="35">
        <f>2006-(SUM(B2:B14)/COUNT(B2:B14))</f>
        <v>26.63636363636374</v>
      </c>
      <c r="C15" s="36">
        <f>SUM(C2:C14)/COUNT(C2:C14)</f>
        <v>1.8918181818181814</v>
      </c>
      <c r="D15" s="34"/>
      <c r="E15" s="28">
        <f>SUM(E2:E14)</f>
        <v>81</v>
      </c>
      <c r="F15" s="28">
        <f>SUM(F2:F14)</f>
        <v>85</v>
      </c>
      <c r="G15" s="28">
        <f>SUM(G2:G14)</f>
        <v>80</v>
      </c>
      <c r="H15" s="28">
        <f>SUM(H2:H14)</f>
        <v>73</v>
      </c>
      <c r="I15" s="28">
        <f>SUM(I2:I14)</f>
        <v>93</v>
      </c>
      <c r="J15" s="28">
        <f>SUM(J2:J14)-2</f>
        <v>84</v>
      </c>
      <c r="K15" s="28">
        <f aca="true" t="shared" si="3" ref="K15:Z15">SUM(K2:K14)</f>
        <v>75</v>
      </c>
      <c r="L15" s="28">
        <f t="shared" si="3"/>
        <v>88</v>
      </c>
      <c r="M15" s="28">
        <f t="shared" si="3"/>
        <v>85</v>
      </c>
      <c r="N15" s="28">
        <f t="shared" si="3"/>
        <v>72</v>
      </c>
      <c r="O15" s="28">
        <f t="shared" si="3"/>
        <v>81</v>
      </c>
      <c r="P15" s="74">
        <f t="shared" si="3"/>
        <v>72</v>
      </c>
      <c r="Q15" s="28">
        <f t="shared" si="3"/>
        <v>91</v>
      </c>
      <c r="R15" s="28">
        <f t="shared" si="3"/>
        <v>64</v>
      </c>
      <c r="S15" s="28">
        <f t="shared" si="3"/>
        <v>82</v>
      </c>
      <c r="T15" s="28">
        <v>85</v>
      </c>
      <c r="U15" s="28">
        <f t="shared" si="3"/>
        <v>74</v>
      </c>
      <c r="V15" s="28">
        <v>83</v>
      </c>
      <c r="W15" s="28">
        <f t="shared" si="3"/>
        <v>88</v>
      </c>
      <c r="X15" s="28">
        <f t="shared" si="3"/>
        <v>78</v>
      </c>
      <c r="Y15" s="28">
        <f t="shared" si="3"/>
        <v>83</v>
      </c>
      <c r="Z15" s="28">
        <f t="shared" si="3"/>
        <v>89</v>
      </c>
      <c r="AA15" s="15">
        <f t="shared" si="0"/>
        <v>1786</v>
      </c>
      <c r="AB15" s="37"/>
      <c r="AC15" s="16">
        <f t="shared" si="2"/>
        <v>81.18181818181819</v>
      </c>
    </row>
    <row r="16" spans="1:29" ht="12.75">
      <c r="A16" s="38" t="s">
        <v>7</v>
      </c>
      <c r="B16" s="39"/>
      <c r="C16" s="39"/>
      <c r="D16" s="39"/>
      <c r="E16" s="75">
        <v>71</v>
      </c>
      <c r="F16" s="75">
        <v>84</v>
      </c>
      <c r="G16" s="75">
        <v>47</v>
      </c>
      <c r="H16" s="75">
        <v>66</v>
      </c>
      <c r="I16" s="75">
        <v>81</v>
      </c>
      <c r="J16" s="75">
        <v>49</v>
      </c>
      <c r="K16" s="75">
        <v>68</v>
      </c>
      <c r="L16" s="75">
        <v>81</v>
      </c>
      <c r="M16" s="75">
        <v>82</v>
      </c>
      <c r="N16" s="75">
        <v>68</v>
      </c>
      <c r="O16" s="76">
        <v>70</v>
      </c>
      <c r="P16" s="77">
        <v>92</v>
      </c>
      <c r="Q16" s="75">
        <v>77</v>
      </c>
      <c r="R16" s="75">
        <v>47</v>
      </c>
      <c r="S16" s="75">
        <v>72</v>
      </c>
      <c r="T16" s="75">
        <v>62</v>
      </c>
      <c r="U16" s="75">
        <v>49</v>
      </c>
      <c r="V16" s="75">
        <v>75</v>
      </c>
      <c r="W16" s="75">
        <v>74</v>
      </c>
      <c r="X16" s="75">
        <v>79</v>
      </c>
      <c r="Y16" s="75">
        <v>58</v>
      </c>
      <c r="Z16" s="75">
        <v>74</v>
      </c>
      <c r="AA16" s="15">
        <f t="shared" si="0"/>
        <v>1526</v>
      </c>
      <c r="AB16" s="37"/>
      <c r="AC16" s="16">
        <f t="shared" si="2"/>
        <v>69.36363636363636</v>
      </c>
    </row>
    <row r="17" spans="1:29" ht="12.75">
      <c r="A17" s="38" t="s">
        <v>8</v>
      </c>
      <c r="B17" s="39"/>
      <c r="C17" s="39"/>
      <c r="D17" s="39"/>
      <c r="E17" s="18">
        <f aca="true" t="shared" si="4" ref="E17:Z17">E15-E16</f>
        <v>10</v>
      </c>
      <c r="F17" s="18">
        <f t="shared" si="4"/>
        <v>1</v>
      </c>
      <c r="G17" s="18">
        <f t="shared" si="4"/>
        <v>33</v>
      </c>
      <c r="H17" s="18">
        <f t="shared" si="4"/>
        <v>7</v>
      </c>
      <c r="I17" s="18">
        <f t="shared" si="4"/>
        <v>12</v>
      </c>
      <c r="J17" s="18">
        <f t="shared" si="4"/>
        <v>35</v>
      </c>
      <c r="K17" s="18">
        <f t="shared" si="4"/>
        <v>7</v>
      </c>
      <c r="L17" s="18">
        <f t="shared" si="4"/>
        <v>7</v>
      </c>
      <c r="M17" s="18">
        <f t="shared" si="4"/>
        <v>3</v>
      </c>
      <c r="N17" s="18">
        <f t="shared" si="4"/>
        <v>4</v>
      </c>
      <c r="O17" s="18">
        <f t="shared" si="4"/>
        <v>11</v>
      </c>
      <c r="P17" s="49">
        <f>P15-P16</f>
        <v>-20</v>
      </c>
      <c r="Q17" s="18">
        <f t="shared" si="4"/>
        <v>14</v>
      </c>
      <c r="R17" s="18">
        <f t="shared" si="4"/>
        <v>17</v>
      </c>
      <c r="S17" s="18">
        <f t="shared" si="4"/>
        <v>10</v>
      </c>
      <c r="T17" s="18">
        <f t="shared" si="4"/>
        <v>23</v>
      </c>
      <c r="U17" s="18">
        <f t="shared" si="4"/>
        <v>25</v>
      </c>
      <c r="V17" s="18">
        <f t="shared" si="4"/>
        <v>8</v>
      </c>
      <c r="W17" s="18">
        <f t="shared" si="4"/>
        <v>14</v>
      </c>
      <c r="X17" s="18">
        <f t="shared" si="4"/>
        <v>-1</v>
      </c>
      <c r="Y17" s="18">
        <f t="shared" si="4"/>
        <v>25</v>
      </c>
      <c r="Z17" s="18">
        <f t="shared" si="4"/>
        <v>15</v>
      </c>
      <c r="AA17" s="32">
        <f t="shared" si="0"/>
        <v>260</v>
      </c>
      <c r="AB17" s="5"/>
      <c r="AC17" s="33">
        <f t="shared" si="2"/>
        <v>11.818181818181818</v>
      </c>
    </row>
    <row r="18" ht="12.75">
      <c r="A18" t="s">
        <v>69</v>
      </c>
    </row>
  </sheetData>
  <conditionalFormatting sqref="E17:Z17">
    <cfRule type="cellIs" priority="1" dxfId="0" operator="between" stopIfTrue="1">
      <formula>0</formula>
      <formula>100</formula>
    </cfRule>
    <cfRule type="cellIs" priority="2" dxfId="1" operator="between" stopIfTrue="1">
      <formula>0</formula>
      <formula>-100</formula>
    </cfRule>
  </conditionalFormatting>
  <conditionalFormatting sqref="AA17:AC17">
    <cfRule type="cellIs" priority="3" dxfId="0" operator="between" stopIfTrue="1">
      <formula>0</formula>
      <formula>1000</formula>
    </cfRule>
    <cfRule type="cellIs" priority="4" dxfId="1" operator="between" stopIfTrue="1">
      <formula>0</formula>
      <formula>-1000</formula>
    </cfRule>
  </conditionalFormatting>
  <printOptions/>
  <pageMargins left="0.31496062992125984" right="0.2362204724409449" top="0.6692913385826772" bottom="0.984251968503937" header="0.5118110236220472" footer="0.5118110236220472"/>
  <pageSetup fitToHeight="1" fitToWidth="1" horizontalDpi="600" verticalDpi="600" orientation="landscape" paperSize="9" scale="86" r:id="rId2"/>
  <headerFooter alignWithMargins="0">
    <oddHeader>&amp;C&amp;A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AC19"/>
  <sheetViews>
    <sheetView workbookViewId="0" topLeftCell="A1">
      <pane xSplit="4" ySplit="1" topLeftCell="L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Z1" sqref="Z1"/>
    </sheetView>
  </sheetViews>
  <sheetFormatPr defaultColWidth="11.421875" defaultRowHeight="12.75"/>
  <cols>
    <col min="1" max="1" width="18.00390625" style="0" bestFit="1" customWidth="1"/>
    <col min="2" max="2" width="4.8515625" style="0" bestFit="1" customWidth="1"/>
    <col min="3" max="3" width="5.57421875" style="0" bestFit="1" customWidth="1"/>
    <col min="4" max="4" width="4.8515625" style="0" bestFit="1" customWidth="1"/>
    <col min="5" max="5" width="5.28125" style="0" customWidth="1"/>
    <col min="6" max="6" width="4.421875" style="0" bestFit="1" customWidth="1"/>
    <col min="7" max="7" width="5.28125" style="0" customWidth="1"/>
    <col min="8" max="9" width="5.140625" style="0" customWidth="1"/>
    <col min="10" max="10" width="4.8515625" style="0" customWidth="1"/>
    <col min="11" max="11" width="5.140625" style="0" customWidth="1"/>
    <col min="12" max="12" width="5.28125" style="0" customWidth="1"/>
    <col min="13" max="13" width="5.7109375" style="0" customWidth="1"/>
    <col min="14" max="14" width="5.28125" style="0" customWidth="1"/>
    <col min="15" max="15" width="5.140625" style="0" customWidth="1"/>
    <col min="16" max="16" width="4.57421875" style="0" bestFit="1" customWidth="1"/>
    <col min="17" max="18" width="5.140625" style="0" customWidth="1"/>
    <col min="19" max="20" width="5.28125" style="0" customWidth="1"/>
    <col min="21" max="21" width="5.140625" style="0" customWidth="1"/>
    <col min="22" max="22" width="4.8515625" style="0" bestFit="1" customWidth="1"/>
    <col min="23" max="23" width="5.28125" style="0" customWidth="1"/>
    <col min="24" max="24" width="6.140625" style="0" customWidth="1"/>
    <col min="25" max="25" width="4.28125" style="0" bestFit="1" customWidth="1"/>
    <col min="26" max="26" width="5.140625" style="0" customWidth="1"/>
    <col min="27" max="27" width="6.28125" style="0" bestFit="1" customWidth="1"/>
    <col min="28" max="28" width="3.28125" style="0" bestFit="1" customWidth="1"/>
    <col min="29" max="29" width="7.8515625" style="0" bestFit="1" customWidth="1"/>
  </cols>
  <sheetData>
    <row r="1" spans="1:29" ht="44.25" customHeight="1">
      <c r="A1" s="1" t="s">
        <v>29</v>
      </c>
      <c r="B1" s="1" t="s">
        <v>1</v>
      </c>
      <c r="C1" s="1" t="s">
        <v>2</v>
      </c>
      <c r="D1" s="59" t="s">
        <v>3</v>
      </c>
      <c r="E1" s="60" t="s">
        <v>176</v>
      </c>
      <c r="F1" s="55" t="s">
        <v>177</v>
      </c>
      <c r="G1" s="55" t="s">
        <v>178</v>
      </c>
      <c r="H1" s="55" t="s">
        <v>179</v>
      </c>
      <c r="I1" s="55" t="s">
        <v>174</v>
      </c>
      <c r="J1" s="55" t="s">
        <v>200</v>
      </c>
      <c r="K1" s="55" t="s">
        <v>181</v>
      </c>
      <c r="L1" s="55" t="s">
        <v>166</v>
      </c>
      <c r="M1" s="55" t="s">
        <v>169</v>
      </c>
      <c r="N1" s="55" t="s">
        <v>182</v>
      </c>
      <c r="O1" s="61" t="s">
        <v>180</v>
      </c>
      <c r="P1" s="60" t="s">
        <v>165</v>
      </c>
      <c r="Q1" s="55" t="s">
        <v>175</v>
      </c>
      <c r="R1" s="55" t="s">
        <v>202</v>
      </c>
      <c r="S1" s="55" t="s">
        <v>162</v>
      </c>
      <c r="T1" s="55" t="s">
        <v>225</v>
      </c>
      <c r="U1" s="55" t="s">
        <v>164</v>
      </c>
      <c r="V1" s="55" t="s">
        <v>171</v>
      </c>
      <c r="W1" s="55" t="s">
        <v>172</v>
      </c>
      <c r="X1" s="55" t="s">
        <v>201</v>
      </c>
      <c r="Y1" s="55" t="s">
        <v>173</v>
      </c>
      <c r="Z1" s="55" t="s">
        <v>205</v>
      </c>
      <c r="AA1" s="5" t="s">
        <v>4</v>
      </c>
      <c r="AB1" s="5" t="s">
        <v>10</v>
      </c>
      <c r="AC1" s="6" t="s">
        <v>5</v>
      </c>
    </row>
    <row r="2" spans="1:29" ht="15" customHeight="1">
      <c r="A2" s="7" t="s">
        <v>59</v>
      </c>
      <c r="B2" s="34">
        <v>1980</v>
      </c>
      <c r="C2" s="56">
        <v>1.8</v>
      </c>
      <c r="D2" s="69" t="s">
        <v>75</v>
      </c>
      <c r="E2" s="63">
        <v>18</v>
      </c>
      <c r="F2" s="64">
        <v>17</v>
      </c>
      <c r="G2" s="64">
        <v>28</v>
      </c>
      <c r="H2" s="64">
        <v>22</v>
      </c>
      <c r="I2" s="64">
        <v>12</v>
      </c>
      <c r="J2" s="64">
        <v>17</v>
      </c>
      <c r="K2" s="64">
        <v>27</v>
      </c>
      <c r="L2" s="65">
        <v>19</v>
      </c>
      <c r="M2" s="65">
        <v>22</v>
      </c>
      <c r="N2" s="65">
        <v>16</v>
      </c>
      <c r="O2" s="66">
        <v>10</v>
      </c>
      <c r="P2" s="67">
        <v>15</v>
      </c>
      <c r="Q2" s="65">
        <v>29</v>
      </c>
      <c r="R2" s="65">
        <v>11</v>
      </c>
      <c r="S2" s="65">
        <v>24</v>
      </c>
      <c r="T2" s="65">
        <v>37</v>
      </c>
      <c r="U2" s="65">
        <v>18</v>
      </c>
      <c r="V2" s="65">
        <v>20</v>
      </c>
      <c r="W2" s="65">
        <v>20</v>
      </c>
      <c r="X2" s="65">
        <v>33</v>
      </c>
      <c r="Y2" s="65">
        <v>13</v>
      </c>
      <c r="Z2" s="65">
        <v>43</v>
      </c>
      <c r="AA2" s="11">
        <f aca="true" t="shared" si="0" ref="AA2:AA9">SUM(E2:Z2)</f>
        <v>471</v>
      </c>
      <c r="AB2" s="5">
        <f aca="true" t="shared" si="1" ref="AB2:AB15">COUNT(E2:Z2)</f>
        <v>22</v>
      </c>
      <c r="AC2" s="12">
        <f aca="true" t="shared" si="2" ref="AC2:AC9">AA2/COUNT(E2:Z2)</f>
        <v>21.40909090909091</v>
      </c>
    </row>
    <row r="3" spans="1:29" ht="15" customHeight="1">
      <c r="A3" s="7" t="s">
        <v>62</v>
      </c>
      <c r="B3" s="34">
        <v>1983</v>
      </c>
      <c r="C3" s="34">
        <v>1.84</v>
      </c>
      <c r="D3" s="69" t="s">
        <v>11</v>
      </c>
      <c r="E3" s="63">
        <v>20</v>
      </c>
      <c r="F3" s="64">
        <v>4</v>
      </c>
      <c r="G3" s="65">
        <v>8</v>
      </c>
      <c r="H3" s="64">
        <v>9</v>
      </c>
      <c r="I3" s="64">
        <v>24</v>
      </c>
      <c r="J3" s="64">
        <v>10</v>
      </c>
      <c r="K3" s="64">
        <v>8</v>
      </c>
      <c r="L3" s="65">
        <v>12</v>
      </c>
      <c r="M3" s="65">
        <v>12</v>
      </c>
      <c r="N3" s="65">
        <v>25</v>
      </c>
      <c r="O3" s="66">
        <v>18</v>
      </c>
      <c r="P3" s="67">
        <v>21</v>
      </c>
      <c r="Q3" s="65">
        <v>16</v>
      </c>
      <c r="R3" s="65" t="s">
        <v>167</v>
      </c>
      <c r="S3" s="65">
        <v>7</v>
      </c>
      <c r="T3" s="65">
        <v>13</v>
      </c>
      <c r="U3" s="65">
        <v>7</v>
      </c>
      <c r="V3" s="65">
        <v>16</v>
      </c>
      <c r="W3" s="65">
        <v>14</v>
      </c>
      <c r="X3" s="65">
        <v>10</v>
      </c>
      <c r="Y3" s="65">
        <v>14</v>
      </c>
      <c r="Z3" s="65">
        <v>24</v>
      </c>
      <c r="AA3" s="11">
        <f t="shared" si="0"/>
        <v>292</v>
      </c>
      <c r="AB3" s="5">
        <f t="shared" si="1"/>
        <v>21</v>
      </c>
      <c r="AC3" s="12">
        <f t="shared" si="2"/>
        <v>13.904761904761905</v>
      </c>
    </row>
    <row r="4" spans="1:29" ht="15" customHeight="1">
      <c r="A4" s="7" t="s">
        <v>60</v>
      </c>
      <c r="B4" s="34">
        <v>1975</v>
      </c>
      <c r="C4" s="34">
        <v>2.05</v>
      </c>
      <c r="D4" s="69">
        <v>5</v>
      </c>
      <c r="E4" s="63">
        <v>9</v>
      </c>
      <c r="F4" s="64">
        <v>13</v>
      </c>
      <c r="G4" s="64">
        <v>9</v>
      </c>
      <c r="H4" s="64">
        <v>16</v>
      </c>
      <c r="I4" s="64">
        <v>8</v>
      </c>
      <c r="J4" s="65">
        <v>4</v>
      </c>
      <c r="K4" s="64">
        <v>5</v>
      </c>
      <c r="L4" s="92" t="s">
        <v>216</v>
      </c>
      <c r="M4" s="65">
        <v>9</v>
      </c>
      <c r="N4" s="65">
        <v>12</v>
      </c>
      <c r="O4" s="66">
        <v>10</v>
      </c>
      <c r="P4" s="93"/>
      <c r="Q4" s="88"/>
      <c r="R4" s="88"/>
      <c r="S4" s="88"/>
      <c r="T4" s="88"/>
      <c r="U4" s="88"/>
      <c r="V4" s="88"/>
      <c r="W4" s="88"/>
      <c r="X4" s="88"/>
      <c r="Y4" s="88"/>
      <c r="Z4" s="88"/>
      <c r="AA4" s="11">
        <f t="shared" si="0"/>
        <v>95</v>
      </c>
      <c r="AB4" s="5">
        <f t="shared" si="1"/>
        <v>10</v>
      </c>
      <c r="AC4" s="12">
        <f t="shared" si="2"/>
        <v>9.5</v>
      </c>
    </row>
    <row r="5" spans="1:29" ht="15" customHeight="1">
      <c r="A5" s="7" t="s">
        <v>61</v>
      </c>
      <c r="B5" s="34">
        <v>1980</v>
      </c>
      <c r="C5" s="56">
        <v>2</v>
      </c>
      <c r="D5" s="69" t="s">
        <v>12</v>
      </c>
      <c r="E5" s="63">
        <v>6</v>
      </c>
      <c r="F5" s="64">
        <v>5</v>
      </c>
      <c r="G5" s="64">
        <v>10</v>
      </c>
      <c r="H5" s="64">
        <v>4</v>
      </c>
      <c r="I5" s="64">
        <v>9</v>
      </c>
      <c r="J5" s="64">
        <v>10</v>
      </c>
      <c r="K5" s="64">
        <v>0</v>
      </c>
      <c r="L5" s="65">
        <v>15</v>
      </c>
      <c r="M5" s="65">
        <v>12</v>
      </c>
      <c r="N5" s="65">
        <v>7</v>
      </c>
      <c r="O5" s="66">
        <v>4</v>
      </c>
      <c r="P5" s="67">
        <v>12</v>
      </c>
      <c r="Q5" s="65">
        <v>11</v>
      </c>
      <c r="R5" s="65">
        <v>14</v>
      </c>
      <c r="S5" s="65">
        <v>5</v>
      </c>
      <c r="T5" s="65">
        <v>5</v>
      </c>
      <c r="U5" s="65">
        <v>5</v>
      </c>
      <c r="V5" s="65">
        <v>15</v>
      </c>
      <c r="W5" s="65">
        <v>9</v>
      </c>
      <c r="X5" s="65">
        <v>18</v>
      </c>
      <c r="Y5" s="65" t="s">
        <v>234</v>
      </c>
      <c r="Z5" s="65">
        <v>10</v>
      </c>
      <c r="AA5" s="11">
        <f t="shared" si="0"/>
        <v>186</v>
      </c>
      <c r="AB5" s="5">
        <f t="shared" si="1"/>
        <v>21</v>
      </c>
      <c r="AC5" s="12">
        <f t="shared" si="2"/>
        <v>8.857142857142858</v>
      </c>
    </row>
    <row r="6" spans="1:29" ht="15" customHeight="1">
      <c r="A6" s="7" t="s">
        <v>66</v>
      </c>
      <c r="B6" s="34">
        <v>1986</v>
      </c>
      <c r="C6" s="34">
        <v>1.77</v>
      </c>
      <c r="D6" s="69">
        <v>1</v>
      </c>
      <c r="E6" s="63">
        <v>4</v>
      </c>
      <c r="F6" s="64">
        <v>2</v>
      </c>
      <c r="G6" s="64">
        <v>11</v>
      </c>
      <c r="H6" s="64">
        <v>12</v>
      </c>
      <c r="I6" s="64">
        <v>17</v>
      </c>
      <c r="J6" s="64">
        <v>4</v>
      </c>
      <c r="K6" s="64">
        <v>5</v>
      </c>
      <c r="L6" s="65">
        <v>7</v>
      </c>
      <c r="M6" s="65">
        <v>9</v>
      </c>
      <c r="N6" s="65">
        <v>6</v>
      </c>
      <c r="O6" s="66">
        <v>3</v>
      </c>
      <c r="P6" s="67">
        <v>4</v>
      </c>
      <c r="Q6" s="65">
        <v>5</v>
      </c>
      <c r="R6" s="65" t="s">
        <v>167</v>
      </c>
      <c r="S6" s="65">
        <v>21</v>
      </c>
      <c r="T6" s="65">
        <v>8</v>
      </c>
      <c r="U6" s="65">
        <v>13</v>
      </c>
      <c r="V6" s="65">
        <v>4</v>
      </c>
      <c r="W6" s="65">
        <v>10</v>
      </c>
      <c r="X6" s="65">
        <v>2</v>
      </c>
      <c r="Y6" s="65">
        <v>7</v>
      </c>
      <c r="Z6" s="65">
        <v>4</v>
      </c>
      <c r="AA6" s="11">
        <f t="shared" si="0"/>
        <v>158</v>
      </c>
      <c r="AB6" s="5">
        <f t="shared" si="1"/>
        <v>21</v>
      </c>
      <c r="AC6" s="12">
        <f t="shared" si="2"/>
        <v>7.523809523809524</v>
      </c>
    </row>
    <row r="7" spans="1:29" ht="15" customHeight="1">
      <c r="A7" s="7" t="s">
        <v>63</v>
      </c>
      <c r="B7" s="34">
        <v>1980</v>
      </c>
      <c r="C7" s="56">
        <v>1.88</v>
      </c>
      <c r="D7" s="69">
        <v>3</v>
      </c>
      <c r="E7" s="63">
        <v>0</v>
      </c>
      <c r="F7" s="64">
        <v>6</v>
      </c>
      <c r="G7" s="64">
        <v>7</v>
      </c>
      <c r="H7" s="64">
        <v>7</v>
      </c>
      <c r="I7" s="64">
        <v>5</v>
      </c>
      <c r="J7" s="64">
        <v>11</v>
      </c>
      <c r="K7" s="64">
        <v>6</v>
      </c>
      <c r="L7" s="65">
        <v>2</v>
      </c>
      <c r="M7" s="65">
        <v>4</v>
      </c>
      <c r="N7" s="65">
        <v>11</v>
      </c>
      <c r="O7" s="66">
        <v>14</v>
      </c>
      <c r="P7" s="67">
        <v>8</v>
      </c>
      <c r="Q7" s="65">
        <v>8</v>
      </c>
      <c r="R7" s="65">
        <v>6</v>
      </c>
      <c r="S7" s="65">
        <v>8</v>
      </c>
      <c r="T7" s="65">
        <v>9</v>
      </c>
      <c r="U7" s="65">
        <v>2</v>
      </c>
      <c r="V7" s="65">
        <v>14</v>
      </c>
      <c r="W7" s="65">
        <v>11</v>
      </c>
      <c r="X7" s="65">
        <v>4</v>
      </c>
      <c r="Y7" s="65">
        <v>10</v>
      </c>
      <c r="Z7" s="65">
        <v>9</v>
      </c>
      <c r="AA7" s="11">
        <f t="shared" si="0"/>
        <v>162</v>
      </c>
      <c r="AB7" s="5">
        <f t="shared" si="1"/>
        <v>22</v>
      </c>
      <c r="AC7" s="12">
        <f t="shared" si="2"/>
        <v>7.363636363636363</v>
      </c>
    </row>
    <row r="8" spans="1:29" ht="15" customHeight="1">
      <c r="A8" s="7" t="s">
        <v>65</v>
      </c>
      <c r="B8" s="34">
        <v>1987</v>
      </c>
      <c r="C8" s="56">
        <v>1.9</v>
      </c>
      <c r="D8" s="69" t="s">
        <v>30</v>
      </c>
      <c r="E8" s="63">
        <v>2</v>
      </c>
      <c r="F8" s="64">
        <v>10</v>
      </c>
      <c r="G8" s="64">
        <v>2</v>
      </c>
      <c r="H8" s="64">
        <v>4</v>
      </c>
      <c r="I8" s="64">
        <v>4</v>
      </c>
      <c r="J8" s="64">
        <v>0</v>
      </c>
      <c r="K8" s="64">
        <v>7</v>
      </c>
      <c r="L8" s="65">
        <v>15</v>
      </c>
      <c r="M8" s="65">
        <v>4</v>
      </c>
      <c r="N8" s="65">
        <v>6</v>
      </c>
      <c r="O8" s="66">
        <v>2</v>
      </c>
      <c r="P8" s="67">
        <v>2</v>
      </c>
      <c r="Q8" s="65">
        <v>5</v>
      </c>
      <c r="R8" s="65">
        <v>10</v>
      </c>
      <c r="S8" s="65">
        <v>11</v>
      </c>
      <c r="T8" s="65">
        <v>2</v>
      </c>
      <c r="U8" s="65">
        <v>7</v>
      </c>
      <c r="V8" s="65">
        <v>4</v>
      </c>
      <c r="W8" s="65">
        <v>6</v>
      </c>
      <c r="X8" s="65">
        <v>4</v>
      </c>
      <c r="Y8" s="65">
        <v>10</v>
      </c>
      <c r="Z8" s="65">
        <v>2</v>
      </c>
      <c r="AA8" s="11">
        <f t="shared" si="0"/>
        <v>119</v>
      </c>
      <c r="AB8" s="5">
        <f t="shared" si="1"/>
        <v>22</v>
      </c>
      <c r="AC8" s="12">
        <f t="shared" si="2"/>
        <v>5.409090909090909</v>
      </c>
    </row>
    <row r="9" spans="1:29" ht="15" customHeight="1">
      <c r="A9" s="7" t="s">
        <v>208</v>
      </c>
      <c r="B9" s="34">
        <v>1971</v>
      </c>
      <c r="C9" s="34">
        <v>1.88</v>
      </c>
      <c r="D9" s="69" t="s">
        <v>30</v>
      </c>
      <c r="E9" s="91"/>
      <c r="F9" s="87"/>
      <c r="G9" s="87"/>
      <c r="H9" s="87"/>
      <c r="I9" s="87"/>
      <c r="J9" s="64" t="s">
        <v>224</v>
      </c>
      <c r="K9" s="64">
        <v>4</v>
      </c>
      <c r="L9" s="65">
        <v>7</v>
      </c>
      <c r="M9" s="65" t="s">
        <v>167</v>
      </c>
      <c r="N9" s="92" t="s">
        <v>216</v>
      </c>
      <c r="O9" s="95" t="s">
        <v>216</v>
      </c>
      <c r="P9" s="67">
        <v>2</v>
      </c>
      <c r="Q9" s="65">
        <v>5</v>
      </c>
      <c r="R9" s="65">
        <v>15</v>
      </c>
      <c r="S9" s="65">
        <v>2</v>
      </c>
      <c r="T9" s="65">
        <v>10</v>
      </c>
      <c r="U9" s="65">
        <v>4</v>
      </c>
      <c r="V9" s="65" t="s">
        <v>183</v>
      </c>
      <c r="W9" s="65">
        <v>3</v>
      </c>
      <c r="X9" s="65">
        <v>0</v>
      </c>
      <c r="Y9" s="65">
        <v>8</v>
      </c>
      <c r="Z9" s="65">
        <v>4</v>
      </c>
      <c r="AA9" s="11">
        <f t="shared" si="0"/>
        <v>64</v>
      </c>
      <c r="AB9" s="5">
        <f t="shared" si="1"/>
        <v>12</v>
      </c>
      <c r="AC9" s="12">
        <f t="shared" si="2"/>
        <v>5.333333333333333</v>
      </c>
    </row>
    <row r="10" spans="1:29" ht="15" customHeight="1">
      <c r="A10" s="7" t="s">
        <v>64</v>
      </c>
      <c r="B10" s="34">
        <v>1981</v>
      </c>
      <c r="C10" s="34">
        <v>2.03</v>
      </c>
      <c r="D10" s="69">
        <v>5</v>
      </c>
      <c r="E10" s="63">
        <v>2</v>
      </c>
      <c r="F10" s="64">
        <v>4</v>
      </c>
      <c r="G10" s="64">
        <v>2</v>
      </c>
      <c r="H10" s="64">
        <v>2</v>
      </c>
      <c r="I10" s="64">
        <v>2</v>
      </c>
      <c r="J10" s="64">
        <v>6</v>
      </c>
      <c r="K10" s="64">
        <v>10</v>
      </c>
      <c r="L10" s="65">
        <v>0</v>
      </c>
      <c r="M10" s="65">
        <v>6</v>
      </c>
      <c r="N10" s="65">
        <v>0</v>
      </c>
      <c r="O10" s="70">
        <v>2</v>
      </c>
      <c r="P10" s="67">
        <v>9</v>
      </c>
      <c r="Q10" s="65">
        <v>12</v>
      </c>
      <c r="R10" s="65">
        <v>2</v>
      </c>
      <c r="S10" s="65">
        <v>6</v>
      </c>
      <c r="T10" s="65">
        <v>11</v>
      </c>
      <c r="U10" s="65">
        <v>14</v>
      </c>
      <c r="V10" s="65">
        <v>2</v>
      </c>
      <c r="W10" s="65">
        <v>3</v>
      </c>
      <c r="X10" s="65">
        <v>6</v>
      </c>
      <c r="Y10" s="65">
        <v>4</v>
      </c>
      <c r="Z10" s="65">
        <v>0</v>
      </c>
      <c r="AA10" s="11">
        <f aca="true" t="shared" si="3" ref="AA10:AA18">SUM(E10:Z10)</f>
        <v>105</v>
      </c>
      <c r="AB10" s="5">
        <f t="shared" si="1"/>
        <v>22</v>
      </c>
      <c r="AC10" s="12">
        <f aca="true" t="shared" si="4" ref="AC10:AC18">AA10/COUNT(E10:Z10)</f>
        <v>4.7727272727272725</v>
      </c>
    </row>
    <row r="11" spans="1:29" ht="15" customHeight="1">
      <c r="A11" s="7" t="s">
        <v>68</v>
      </c>
      <c r="B11" s="34">
        <v>1985</v>
      </c>
      <c r="C11" s="34">
        <v>1.92</v>
      </c>
      <c r="D11" s="69">
        <v>4</v>
      </c>
      <c r="E11" s="63">
        <v>3</v>
      </c>
      <c r="F11" s="64">
        <v>2</v>
      </c>
      <c r="G11" s="64">
        <v>0</v>
      </c>
      <c r="H11" s="64">
        <v>0</v>
      </c>
      <c r="I11" s="64">
        <v>0</v>
      </c>
      <c r="J11" s="64">
        <v>2</v>
      </c>
      <c r="K11" s="64">
        <v>7</v>
      </c>
      <c r="L11" s="65">
        <v>8</v>
      </c>
      <c r="M11" s="65">
        <v>0</v>
      </c>
      <c r="N11" s="65">
        <v>0</v>
      </c>
      <c r="O11" s="70">
        <v>2</v>
      </c>
      <c r="P11" s="67">
        <v>8</v>
      </c>
      <c r="Q11" s="65">
        <v>2</v>
      </c>
      <c r="R11" s="65">
        <v>1</v>
      </c>
      <c r="S11" s="65">
        <v>2</v>
      </c>
      <c r="T11" s="65">
        <v>6</v>
      </c>
      <c r="U11" s="65">
        <v>5</v>
      </c>
      <c r="V11" s="65">
        <v>6</v>
      </c>
      <c r="W11" s="65">
        <v>2</v>
      </c>
      <c r="X11" s="65">
        <v>2</v>
      </c>
      <c r="Y11" s="65" t="s">
        <v>183</v>
      </c>
      <c r="Z11" s="65" t="s">
        <v>183</v>
      </c>
      <c r="AA11" s="11">
        <f t="shared" si="3"/>
        <v>58</v>
      </c>
      <c r="AB11" s="5">
        <f t="shared" si="1"/>
        <v>20</v>
      </c>
      <c r="AC11" s="12">
        <f t="shared" si="4"/>
        <v>2.9</v>
      </c>
    </row>
    <row r="12" spans="1:29" ht="15" customHeight="1">
      <c r="A12" s="7" t="s">
        <v>204</v>
      </c>
      <c r="B12" s="34">
        <v>1982</v>
      </c>
      <c r="C12" s="34">
        <v>1.79</v>
      </c>
      <c r="D12" s="69" t="s">
        <v>75</v>
      </c>
      <c r="E12" s="94"/>
      <c r="F12" s="87"/>
      <c r="G12" s="87"/>
      <c r="H12" s="87"/>
      <c r="I12" s="87"/>
      <c r="J12" s="92" t="s">
        <v>216</v>
      </c>
      <c r="K12" s="92" t="s">
        <v>216</v>
      </c>
      <c r="L12" s="64" t="s">
        <v>224</v>
      </c>
      <c r="M12" s="65">
        <v>4</v>
      </c>
      <c r="N12" s="65">
        <v>0</v>
      </c>
      <c r="O12" s="70">
        <v>4</v>
      </c>
      <c r="P12" s="93"/>
      <c r="Q12" s="88"/>
      <c r="R12" s="88"/>
      <c r="S12" s="88"/>
      <c r="T12" s="88"/>
      <c r="U12" s="88"/>
      <c r="V12" s="88"/>
      <c r="W12" s="88"/>
      <c r="X12" s="88"/>
      <c r="Y12" s="65" t="s">
        <v>224</v>
      </c>
      <c r="Z12" s="66"/>
      <c r="AA12" s="11">
        <f t="shared" si="3"/>
        <v>8</v>
      </c>
      <c r="AB12" s="5">
        <f t="shared" si="1"/>
        <v>3</v>
      </c>
      <c r="AC12" s="12">
        <f t="shared" si="4"/>
        <v>2.6666666666666665</v>
      </c>
    </row>
    <row r="13" spans="1:29" ht="15" customHeight="1">
      <c r="A13" s="7" t="s">
        <v>227</v>
      </c>
      <c r="B13" s="34">
        <v>1981</v>
      </c>
      <c r="C13" s="34">
        <v>1.84</v>
      </c>
      <c r="D13" s="69" t="s">
        <v>44</v>
      </c>
      <c r="E13" s="64"/>
      <c r="F13" s="64"/>
      <c r="G13" s="64"/>
      <c r="H13" s="64"/>
      <c r="I13" s="64"/>
      <c r="J13" s="64"/>
      <c r="K13" s="64"/>
      <c r="L13" s="65"/>
      <c r="M13" s="65"/>
      <c r="N13" s="65"/>
      <c r="O13" s="70"/>
      <c r="P13" s="67"/>
      <c r="Q13" s="65"/>
      <c r="R13" s="65"/>
      <c r="S13" s="65"/>
      <c r="T13" s="65"/>
      <c r="U13" s="65">
        <v>2</v>
      </c>
      <c r="V13" s="65"/>
      <c r="W13" s="65" t="s">
        <v>224</v>
      </c>
      <c r="X13" s="65" t="s">
        <v>224</v>
      </c>
      <c r="Y13" s="65" t="s">
        <v>224</v>
      </c>
      <c r="Z13" s="66">
        <v>0</v>
      </c>
      <c r="AA13" s="11">
        <f t="shared" si="3"/>
        <v>2</v>
      </c>
      <c r="AB13" s="5">
        <f t="shared" si="1"/>
        <v>2</v>
      </c>
      <c r="AC13" s="12">
        <f t="shared" si="4"/>
        <v>1</v>
      </c>
    </row>
    <row r="14" spans="1:29" ht="15" customHeight="1">
      <c r="A14" s="7" t="s">
        <v>67</v>
      </c>
      <c r="B14" s="34"/>
      <c r="C14" s="56"/>
      <c r="D14" s="69"/>
      <c r="E14" s="64">
        <v>2</v>
      </c>
      <c r="F14" s="64" t="s">
        <v>183</v>
      </c>
      <c r="G14" s="64">
        <v>0</v>
      </c>
      <c r="H14" s="87"/>
      <c r="I14" s="87"/>
      <c r="J14" s="87"/>
      <c r="K14" s="87"/>
      <c r="L14" s="88"/>
      <c r="M14" s="88"/>
      <c r="N14" s="88"/>
      <c r="O14" s="89"/>
      <c r="P14" s="93"/>
      <c r="Q14" s="88"/>
      <c r="R14" s="88"/>
      <c r="S14" s="88"/>
      <c r="T14" s="88"/>
      <c r="U14" s="88"/>
      <c r="V14" s="88"/>
      <c r="W14" s="88"/>
      <c r="X14" s="88"/>
      <c r="Y14" s="88"/>
      <c r="Z14" s="90"/>
      <c r="AA14" s="11">
        <f t="shared" si="3"/>
        <v>2</v>
      </c>
      <c r="AB14" s="5">
        <f t="shared" si="1"/>
        <v>2</v>
      </c>
      <c r="AC14" s="12">
        <f t="shared" si="4"/>
        <v>1</v>
      </c>
    </row>
    <row r="15" spans="1:29" ht="15" customHeight="1">
      <c r="A15" s="7" t="s">
        <v>207</v>
      </c>
      <c r="B15" s="34">
        <v>1976</v>
      </c>
      <c r="C15" s="34">
        <v>1.79</v>
      </c>
      <c r="D15" s="69" t="s">
        <v>75</v>
      </c>
      <c r="E15" s="63"/>
      <c r="F15" s="64"/>
      <c r="G15" s="64"/>
      <c r="H15" s="64"/>
      <c r="I15" s="64" t="s">
        <v>224</v>
      </c>
      <c r="J15" s="64"/>
      <c r="K15" s="64"/>
      <c r="L15" s="65"/>
      <c r="M15" s="65"/>
      <c r="N15" s="70"/>
      <c r="O15" s="71"/>
      <c r="P15" s="70"/>
      <c r="Q15" s="65"/>
      <c r="R15" s="65">
        <v>1</v>
      </c>
      <c r="S15" s="65"/>
      <c r="T15" s="65"/>
      <c r="U15" s="65"/>
      <c r="V15" s="65"/>
      <c r="W15" s="65"/>
      <c r="X15" s="65"/>
      <c r="Y15" s="65"/>
      <c r="Z15" s="66"/>
      <c r="AA15" s="11">
        <f t="shared" si="3"/>
        <v>1</v>
      </c>
      <c r="AB15" s="5">
        <f t="shared" si="1"/>
        <v>1</v>
      </c>
      <c r="AC15" s="12">
        <f t="shared" si="4"/>
        <v>1</v>
      </c>
    </row>
    <row r="16" spans="1:29" ht="15" customHeight="1">
      <c r="A16" s="72" t="s">
        <v>6</v>
      </c>
      <c r="B16" s="35">
        <f>2006-(SUM(B2:B15)/COUNT(B2:B15))</f>
        <v>25.461538461538566</v>
      </c>
      <c r="C16" s="36">
        <f>SUM(C2:C15)/COUNT(C2:C15)</f>
        <v>1.8838461538461537</v>
      </c>
      <c r="D16" s="34"/>
      <c r="E16" s="28">
        <f aca="true" t="shared" si="5" ref="E16:U16">SUM(E2:E15)</f>
        <v>66</v>
      </c>
      <c r="F16" s="28">
        <f t="shared" si="5"/>
        <v>63</v>
      </c>
      <c r="G16" s="28">
        <f t="shared" si="5"/>
        <v>77</v>
      </c>
      <c r="H16" s="28">
        <f t="shared" si="5"/>
        <v>76</v>
      </c>
      <c r="I16" s="28">
        <f t="shared" si="5"/>
        <v>81</v>
      </c>
      <c r="J16" s="28">
        <f t="shared" si="5"/>
        <v>64</v>
      </c>
      <c r="K16" s="28">
        <f t="shared" si="5"/>
        <v>79</v>
      </c>
      <c r="L16" s="28">
        <f t="shared" si="5"/>
        <v>85</v>
      </c>
      <c r="M16" s="28">
        <f t="shared" si="5"/>
        <v>82</v>
      </c>
      <c r="N16" s="28">
        <f t="shared" si="5"/>
        <v>83</v>
      </c>
      <c r="O16" s="28">
        <f t="shared" si="5"/>
        <v>69</v>
      </c>
      <c r="P16" s="74">
        <f>SUM(P2:P15)+3</f>
        <v>84</v>
      </c>
      <c r="Q16" s="28">
        <f t="shared" si="5"/>
        <v>93</v>
      </c>
      <c r="R16" s="28">
        <f t="shared" si="5"/>
        <v>60</v>
      </c>
      <c r="S16" s="28">
        <f t="shared" si="5"/>
        <v>86</v>
      </c>
      <c r="T16" s="28">
        <f t="shared" si="5"/>
        <v>101</v>
      </c>
      <c r="U16" s="28">
        <f t="shared" si="5"/>
        <v>77</v>
      </c>
      <c r="V16" s="28">
        <f>SUM(V2:V15)</f>
        <v>81</v>
      </c>
      <c r="W16" s="28">
        <f>SUM(W2:W15)</f>
        <v>78</v>
      </c>
      <c r="X16" s="28">
        <f>SUM(X2:X15)</f>
        <v>79</v>
      </c>
      <c r="Y16" s="28">
        <f>SUM(Y2:Y15)</f>
        <v>66</v>
      </c>
      <c r="Z16" s="28">
        <f>SUM(Z2:Z15)</f>
        <v>96</v>
      </c>
      <c r="AA16" s="15">
        <f t="shared" si="3"/>
        <v>1726</v>
      </c>
      <c r="AB16" s="37"/>
      <c r="AC16" s="16">
        <f t="shared" si="4"/>
        <v>78.45454545454545</v>
      </c>
    </row>
    <row r="17" spans="1:29" ht="12.75">
      <c r="A17" s="38" t="s">
        <v>7</v>
      </c>
      <c r="B17" s="39"/>
      <c r="C17" s="39"/>
      <c r="D17" s="39"/>
      <c r="E17" s="75">
        <v>54</v>
      </c>
      <c r="F17" s="75">
        <v>84</v>
      </c>
      <c r="G17" s="75">
        <v>86</v>
      </c>
      <c r="H17" s="75">
        <v>74</v>
      </c>
      <c r="I17" s="75">
        <v>83</v>
      </c>
      <c r="J17" s="75">
        <v>72</v>
      </c>
      <c r="K17" s="75">
        <v>73</v>
      </c>
      <c r="L17" s="75">
        <v>75</v>
      </c>
      <c r="M17" s="75">
        <v>85</v>
      </c>
      <c r="N17" s="75">
        <v>71</v>
      </c>
      <c r="O17" s="76">
        <v>77</v>
      </c>
      <c r="P17" s="77">
        <v>61</v>
      </c>
      <c r="Q17" s="75">
        <v>71</v>
      </c>
      <c r="R17" s="75">
        <v>87</v>
      </c>
      <c r="S17" s="75">
        <v>58</v>
      </c>
      <c r="T17" s="75">
        <v>91</v>
      </c>
      <c r="U17" s="75">
        <v>56</v>
      </c>
      <c r="V17" s="75">
        <v>104</v>
      </c>
      <c r="W17" s="75">
        <v>86</v>
      </c>
      <c r="X17" s="75">
        <v>78</v>
      </c>
      <c r="Y17" s="75">
        <v>69</v>
      </c>
      <c r="Z17" s="75">
        <v>91</v>
      </c>
      <c r="AA17" s="15">
        <f t="shared" si="3"/>
        <v>1686</v>
      </c>
      <c r="AB17" s="37"/>
      <c r="AC17" s="16">
        <f t="shared" si="4"/>
        <v>76.63636363636364</v>
      </c>
    </row>
    <row r="18" spans="1:29" ht="12.75">
      <c r="A18" s="38" t="s">
        <v>8</v>
      </c>
      <c r="B18" s="39"/>
      <c r="C18" s="39"/>
      <c r="D18" s="39"/>
      <c r="E18" s="18">
        <f aca="true" t="shared" si="6" ref="E18:Z18">E16-E17</f>
        <v>12</v>
      </c>
      <c r="F18" s="18">
        <f t="shared" si="6"/>
        <v>-21</v>
      </c>
      <c r="G18" s="18">
        <f t="shared" si="6"/>
        <v>-9</v>
      </c>
      <c r="H18" s="18">
        <f t="shared" si="6"/>
        <v>2</v>
      </c>
      <c r="I18" s="18">
        <f t="shared" si="6"/>
        <v>-2</v>
      </c>
      <c r="J18" s="18">
        <f t="shared" si="6"/>
        <v>-8</v>
      </c>
      <c r="K18" s="18">
        <f t="shared" si="6"/>
        <v>6</v>
      </c>
      <c r="L18" s="18">
        <f t="shared" si="6"/>
        <v>10</v>
      </c>
      <c r="M18" s="18">
        <f t="shared" si="6"/>
        <v>-3</v>
      </c>
      <c r="N18" s="18">
        <f t="shared" si="6"/>
        <v>12</v>
      </c>
      <c r="O18" s="18">
        <f t="shared" si="6"/>
        <v>-8</v>
      </c>
      <c r="P18" s="49">
        <f>P16-P17</f>
        <v>23</v>
      </c>
      <c r="Q18" s="18">
        <f t="shared" si="6"/>
        <v>22</v>
      </c>
      <c r="R18" s="18">
        <f t="shared" si="6"/>
        <v>-27</v>
      </c>
      <c r="S18" s="18">
        <f t="shared" si="6"/>
        <v>28</v>
      </c>
      <c r="T18" s="18">
        <f t="shared" si="6"/>
        <v>10</v>
      </c>
      <c r="U18" s="18">
        <f t="shared" si="6"/>
        <v>21</v>
      </c>
      <c r="V18" s="18">
        <f t="shared" si="6"/>
        <v>-23</v>
      </c>
      <c r="W18" s="18">
        <f t="shared" si="6"/>
        <v>-8</v>
      </c>
      <c r="X18" s="18">
        <f t="shared" si="6"/>
        <v>1</v>
      </c>
      <c r="Y18" s="18">
        <f t="shared" si="6"/>
        <v>-3</v>
      </c>
      <c r="Z18" s="18">
        <f t="shared" si="6"/>
        <v>5</v>
      </c>
      <c r="AA18" s="32">
        <f t="shared" si="3"/>
        <v>40</v>
      </c>
      <c r="AB18" s="5"/>
      <c r="AC18" s="33">
        <f t="shared" si="4"/>
        <v>1.8181818181818181</v>
      </c>
    </row>
    <row r="19" ht="12.75">
      <c r="A19" t="s">
        <v>199</v>
      </c>
    </row>
  </sheetData>
  <conditionalFormatting sqref="E18:Z18">
    <cfRule type="cellIs" priority="1" dxfId="0" operator="between" stopIfTrue="1">
      <formula>0</formula>
      <formula>100</formula>
    </cfRule>
    <cfRule type="cellIs" priority="2" dxfId="1" operator="between" stopIfTrue="1">
      <formula>0</formula>
      <formula>-100</formula>
    </cfRule>
  </conditionalFormatting>
  <conditionalFormatting sqref="AA18:AC18">
    <cfRule type="cellIs" priority="3" dxfId="0" operator="between" stopIfTrue="1">
      <formula>0</formula>
      <formula>1000</formula>
    </cfRule>
    <cfRule type="cellIs" priority="4" dxfId="1" operator="between" stopIfTrue="1">
      <formula>0</formula>
      <formula>-1000</formula>
    </cfRule>
  </conditionalFormatting>
  <printOptions/>
  <pageMargins left="0.31496062992125984" right="0.2362204724409449" top="0.6692913385826772" bottom="0.984251968503937" header="0.5118110236220472" footer="0.5118110236220472"/>
  <pageSetup fitToHeight="1" fitToWidth="1" horizontalDpi="600" verticalDpi="600" orientation="landscape" paperSize="9" scale="86" r:id="rId2"/>
  <headerFooter alignWithMargins="0">
    <oddHeader>&amp;C&amp;A</oddHeader>
  </headerFooter>
  <ignoredErrors>
    <ignoredError sqref="C16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Patrice Duchampt</dc:creator>
  <cp:keywords/>
  <dc:description/>
  <cp:lastModifiedBy>Libre-service</cp:lastModifiedBy>
  <cp:lastPrinted>2006-09-04T12:07:16Z</cp:lastPrinted>
  <dcterms:created xsi:type="dcterms:W3CDTF">2000-10-13T16:08:05Z</dcterms:created>
  <dcterms:modified xsi:type="dcterms:W3CDTF">2007-04-19T11:07:31Z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2050333023</vt:i4>
  </property>
  <property fmtid="{D5CDD505-2E9C-101B-9397-08002B2CF9AE}" pid="3" name="_EmailSubject">
    <vt:lpwstr/>
  </property>
  <property fmtid="{D5CDD505-2E9C-101B-9397-08002B2CF9AE}" pid="4" name="_AuthorEmail">
    <vt:lpwstr>Patrice.DUCHAMPT@eaurmc.fr</vt:lpwstr>
  </property>
  <property fmtid="{D5CDD505-2E9C-101B-9397-08002B2CF9AE}" pid="5" name="_AuthorEmailDisplayName">
    <vt:lpwstr>DUCHAMPT Patrice</vt:lpwstr>
  </property>
  <property fmtid="{D5CDD505-2E9C-101B-9397-08002B2CF9AE}" pid="6" name="_PreviousAdHocReviewCycleID">
    <vt:i4>2050333023</vt:i4>
  </property>
  <property fmtid="{D5CDD505-2E9C-101B-9397-08002B2CF9AE}" pid="7" name="_ReviewingToolsShownOnce">
    <vt:lpwstr/>
  </property>
</Properties>
</file>