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6510" windowHeight="6345" activeTab="0"/>
  </bookViews>
  <sheets>
    <sheet name="stats" sheetId="1" r:id="rId1"/>
    <sheet name="Adresse tirs" sheetId="2" r:id="rId2"/>
    <sheet name="Adresse2points" sheetId="3" r:id="rId3"/>
    <sheet name="lancers" sheetId="4" r:id="rId4"/>
    <sheet name="Moy.Points" sheetId="5" r:id="rId5"/>
    <sheet name="%points" sheetId="6" r:id="rId6"/>
    <sheet name="tickets" sheetId="7" r:id="rId7"/>
    <sheet name="Rebonds" sheetId="8" r:id="rId8"/>
    <sheet name="%rebonds" sheetId="9" r:id="rId9"/>
    <sheet name="Feuil2" sheetId="10" state="hidden" r:id="rId10"/>
    <sheet name="Inter-PB" sheetId="11" r:id="rId11"/>
    <sheet name="%interceptions" sheetId="12" r:id="rId12"/>
    <sheet name="fautes" sheetId="13" r:id="rId13"/>
    <sheet name="Fautes-FP" sheetId="14" r:id="rId14"/>
    <sheet name="passes" sheetId="15" r:id="rId15"/>
    <sheet name="Note" sheetId="16" r:id="rId16"/>
    <sheet name="Mains d'or" sheetId="17" r:id="rId17"/>
  </sheets>
  <definedNames/>
  <calcPr fullCalcOnLoad="1"/>
</workbook>
</file>

<file path=xl/sharedStrings.xml><?xml version="1.0" encoding="utf-8"?>
<sst xmlns="http://schemas.openxmlformats.org/spreadsheetml/2006/main" count="112" uniqueCount="72">
  <si>
    <t>STATISTIQUES GENERALES</t>
  </si>
  <si>
    <t>Joués</t>
  </si>
  <si>
    <t>Joueurs</t>
  </si>
  <si>
    <t>Points</t>
  </si>
  <si>
    <t>Tirs raq.</t>
  </si>
  <si>
    <t>% raquette</t>
  </si>
  <si>
    <t>M-dis</t>
  </si>
  <si>
    <t xml:space="preserve">% à  Mi- </t>
  </si>
  <si>
    <t>Total</t>
  </si>
  <si>
    <t>3 pts</t>
  </si>
  <si>
    <t>% à  3 pts</t>
  </si>
  <si>
    <t>L-F</t>
  </si>
  <si>
    <t>% L-F</t>
  </si>
  <si>
    <t>Fautes</t>
  </si>
  <si>
    <t>P.D</t>
  </si>
  <si>
    <t>M.P</t>
  </si>
  <si>
    <t>Intercep</t>
  </si>
  <si>
    <t>P.B</t>
  </si>
  <si>
    <t xml:space="preserve">Rbd </t>
  </si>
  <si>
    <t>Rbds</t>
  </si>
  <si>
    <t>Rbd</t>
  </si>
  <si>
    <t>Secondes</t>
  </si>
  <si>
    <t>réussis</t>
  </si>
  <si>
    <t>tentés</t>
  </si>
  <si>
    <t>distance</t>
  </si>
  <si>
    <t>% 2 Pts</t>
  </si>
  <si>
    <t>provoq</t>
  </si>
  <si>
    <t>déf</t>
  </si>
  <si>
    <t>total</t>
  </si>
  <si>
    <t>off</t>
  </si>
  <si>
    <t>jouées</t>
  </si>
  <si>
    <t>Fred</t>
  </si>
  <si>
    <t>Gilles</t>
  </si>
  <si>
    <t>Max</t>
  </si>
  <si>
    <t>Franck</t>
  </si>
  <si>
    <t>Nico</t>
  </si>
  <si>
    <t>Jérôme</t>
  </si>
  <si>
    <t>David</t>
  </si>
  <si>
    <t>Stéphane</t>
  </si>
  <si>
    <t>Tof Bot</t>
  </si>
  <si>
    <t>Didier</t>
  </si>
  <si>
    <t>Coop</t>
  </si>
  <si>
    <t>Bouddha</t>
  </si>
  <si>
    <t>Miguel</t>
  </si>
  <si>
    <t>TOTAL</t>
  </si>
  <si>
    <t>MOYENNES DES STATISTIQUES PAR MATCH</t>
  </si>
  <si>
    <t xml:space="preserve">Tirs </t>
  </si>
  <si>
    <t>Tirs mi-</t>
  </si>
  <si>
    <t>Total Tirs</t>
  </si>
  <si>
    <t>Tirs</t>
  </si>
  <si>
    <t>Lancers-</t>
  </si>
  <si>
    <t>Passes</t>
  </si>
  <si>
    <t>Mauvaises</t>
  </si>
  <si>
    <t>Interc</t>
  </si>
  <si>
    <t>Pertes</t>
  </si>
  <si>
    <t>Rebonds</t>
  </si>
  <si>
    <t>Tps de jeu</t>
  </si>
  <si>
    <t>Note du</t>
  </si>
  <si>
    <t>"Mains</t>
  </si>
  <si>
    <t>Joueur le plus</t>
  </si>
  <si>
    <t>raquette</t>
  </si>
  <si>
    <t>2 points</t>
  </si>
  <si>
    <t>francs</t>
  </si>
  <si>
    <t>provoquées</t>
  </si>
  <si>
    <t>décisi.</t>
  </si>
  <si>
    <t>eptions</t>
  </si>
  <si>
    <t>balle</t>
  </si>
  <si>
    <t>mn</t>
  </si>
  <si>
    <t>sec</t>
  </si>
  <si>
    <t>Joueur</t>
  </si>
  <si>
    <t>d'Or"</t>
  </si>
  <si>
    <t>adroit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</si>
</sst>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"/>
    <numFmt numFmtId="174" formatCode="0.0000"/>
    <numFmt numFmtId="175" formatCode="0.000"/>
    <numFmt numFmtId="176" formatCode="_-* #,##0.0\ _F_-;\-* #,##0.0\ _F_-;_-* &quot;-&quot;??\ _F_-;_-@_-"/>
    <numFmt numFmtId="177" formatCode="_-* #,##0.000\ _F_-;\-* #,##0.000\ _F_-;_-* &quot;-&quot;??\ _F_-;_-@_-"/>
    <numFmt numFmtId="178" formatCode="_-* #,##0\ _F_-;\-* #,##0\ _F_-;_-* &quot;-&quot;??\ _F_-;_-@_-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20"/>
      <name val="Arial"/>
      <family val="2"/>
    </font>
    <font>
      <b/>
      <i/>
      <u val="single"/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14"/>
      <name val="Arial"/>
      <family val="0"/>
    </font>
    <font>
      <b/>
      <sz val="10"/>
      <color indexed="20"/>
      <name val="Arial"/>
      <family val="0"/>
    </font>
    <font>
      <sz val="8"/>
      <color indexed="12"/>
      <name val="Arial"/>
      <family val="0"/>
    </font>
    <font>
      <sz val="10"/>
      <color indexed="12"/>
      <name val="Arial"/>
      <family val="0"/>
    </font>
    <font>
      <sz val="8"/>
      <color indexed="14"/>
      <name val="Arial"/>
      <family val="0"/>
    </font>
    <font>
      <sz val="8"/>
      <color indexed="20"/>
      <name val="Arial"/>
      <family val="0"/>
    </font>
    <font>
      <sz val="8"/>
      <color indexed="10"/>
      <name val="Arial"/>
      <family val="0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4"/>
      <name val="Arial"/>
      <family val="2"/>
    </font>
    <font>
      <b/>
      <u val="single"/>
      <sz val="10"/>
      <color indexed="20"/>
      <name val="Arial"/>
      <family val="2"/>
    </font>
    <font>
      <sz val="10"/>
      <name val="Arial Rounded MT Bold"/>
      <family val="0"/>
    </font>
    <font>
      <sz val="10"/>
      <name val="Footlight MT Light"/>
      <family val="1"/>
    </font>
    <font>
      <b/>
      <sz val="10"/>
      <name val="Footlight MT Light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7"/>
      <color indexed="12"/>
      <name val="Arial"/>
      <family val="2"/>
    </font>
    <font>
      <b/>
      <sz val="10"/>
      <name val="Arial Narrow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0" fontId="5" fillId="0" borderId="0" xfId="19" applyNumberFormat="1" applyFont="1" applyAlignment="1">
      <alignment/>
    </xf>
    <xf numFmtId="0" fontId="5" fillId="0" borderId="0" xfId="0" applyFont="1" applyAlignment="1">
      <alignment/>
    </xf>
    <xf numFmtId="10" fontId="6" fillId="0" borderId="0" xfId="19" applyNumberFormat="1" applyFont="1" applyAlignment="1">
      <alignment/>
    </xf>
    <xf numFmtId="9" fontId="6" fillId="0" borderId="0" xfId="19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9" fillId="0" borderId="0" xfId="19" applyNumberFormat="1" applyFont="1" applyAlignment="1">
      <alignment/>
    </xf>
    <xf numFmtId="10" fontId="10" fillId="0" borderId="0" xfId="19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13" fillId="0" borderId="0" xfId="19" applyNumberFormat="1" applyFont="1" applyFill="1" applyAlignment="1">
      <alignment/>
    </xf>
    <xf numFmtId="0" fontId="13" fillId="0" borderId="0" xfId="0" applyFont="1" applyFill="1" applyAlignment="1">
      <alignment/>
    </xf>
    <xf numFmtId="9" fontId="14" fillId="0" borderId="0" xfId="19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0" fontId="11" fillId="0" borderId="0" xfId="19" applyNumberFormat="1" applyFont="1" applyAlignment="1">
      <alignment/>
    </xf>
    <xf numFmtId="171" fontId="5" fillId="0" borderId="0" xfId="15" applyFon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7" fillId="0" borderId="0" xfId="0" applyFont="1" applyAlignment="1">
      <alignment/>
    </xf>
    <xf numFmtId="2" fontId="5" fillId="0" borderId="0" xfId="0" applyNumberFormat="1" applyFont="1" applyAlignment="1">
      <alignment/>
    </xf>
    <xf numFmtId="9" fontId="11" fillId="0" borderId="0" xfId="19" applyFont="1" applyAlignment="1">
      <alignment/>
    </xf>
    <xf numFmtId="171" fontId="4" fillId="0" borderId="0" xfId="15" applyFont="1" applyAlignment="1">
      <alignment/>
    </xf>
    <xf numFmtId="2" fontId="6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71" fontId="8" fillId="0" borderId="0" xfId="15" applyFont="1" applyAlignment="1">
      <alignment/>
    </xf>
    <xf numFmtId="2" fontId="10" fillId="0" borderId="0" xfId="0" applyNumberFormat="1" applyFont="1" applyAlignment="1">
      <alignment/>
    </xf>
    <xf numFmtId="171" fontId="9" fillId="0" borderId="0" xfId="15" applyNumberFormat="1" applyFont="1" applyAlignment="1">
      <alignment/>
    </xf>
    <xf numFmtId="0" fontId="18" fillId="0" borderId="0" xfId="0" applyFont="1" applyAlignment="1">
      <alignment horizontal="left"/>
    </xf>
    <xf numFmtId="10" fontId="19" fillId="0" borderId="0" xfId="19" applyNumberFormat="1" applyFont="1" applyAlignment="1">
      <alignment horizontal="left"/>
    </xf>
    <xf numFmtId="0" fontId="19" fillId="0" borderId="0" xfId="0" applyFont="1" applyAlignment="1">
      <alignment horizontal="left"/>
    </xf>
    <xf numFmtId="9" fontId="20" fillId="0" borderId="0" xfId="19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8" fontId="0" fillId="0" borderId="0" xfId="15" applyNumberFormat="1" applyAlignment="1">
      <alignment/>
    </xf>
    <xf numFmtId="178" fontId="1" fillId="0" borderId="0" xfId="15" applyNumberFormat="1" applyFont="1" applyAlignment="1">
      <alignment/>
    </xf>
    <xf numFmtId="0" fontId="11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2" fontId="25" fillId="0" borderId="0" xfId="0" applyNumberFormat="1" applyFont="1" applyAlignment="1">
      <alignment/>
    </xf>
    <xf numFmtId="1" fontId="8" fillId="0" borderId="0" xfId="15" applyNumberFormat="1" applyFont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aux tirs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825"/>
          <c:w val="0.883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stats!$F$2</c:f>
              <c:strCache>
                <c:ptCount val="1"/>
                <c:pt idx="0">
                  <c:v>% raquette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stats!$B$4:$B$18</c:f>
              <c:strCache>
                <c:ptCount val="15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  <c:pt idx="14">
                  <c:v>TOTAL</c:v>
                </c:pt>
              </c:strCache>
            </c:strRef>
          </c:cat>
          <c:val>
            <c:numRef>
              <c:f>stats!$F$4:$F$18</c:f>
              <c:numCache>
                <c:ptCount val="15"/>
                <c:pt idx="0">
                  <c:v>0.4742268041237113</c:v>
                </c:pt>
                <c:pt idx="1">
                  <c:v>0.5714285714285714</c:v>
                </c:pt>
                <c:pt idx="2">
                  <c:v>0.6666666666666666</c:v>
                </c:pt>
                <c:pt idx="3">
                  <c:v>0.5594405594405595</c:v>
                </c:pt>
                <c:pt idx="4">
                  <c:v>0</c:v>
                </c:pt>
                <c:pt idx="5">
                  <c:v>0.6384976525821596</c:v>
                </c:pt>
                <c:pt idx="6">
                  <c:v>0.5</c:v>
                </c:pt>
                <c:pt idx="7">
                  <c:v>0.4186046511627907</c:v>
                </c:pt>
                <c:pt idx="8">
                  <c:v>0.4444444444444444</c:v>
                </c:pt>
                <c:pt idx="9">
                  <c:v>0.5765765765765766</c:v>
                </c:pt>
                <c:pt idx="10">
                  <c:v>0</c:v>
                </c:pt>
                <c:pt idx="11">
                  <c:v>1</c:v>
                </c:pt>
                <c:pt idx="12">
                  <c:v>0.3333333333333333</c:v>
                </c:pt>
                <c:pt idx="14">
                  <c:v>0.5578002244668911</c:v>
                </c:pt>
              </c:numCache>
            </c:numRef>
          </c:val>
        </c:ser>
        <c:ser>
          <c:idx val="1"/>
          <c:order val="1"/>
          <c:tx>
            <c:strRef>
              <c:f>stats!$I$2</c:f>
              <c:strCache>
                <c:ptCount val="1"/>
                <c:pt idx="0">
                  <c:v>% à  Mi- </c:v>
                </c:pt>
              </c:strCache>
            </c:strRef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stats!$B$4:$B$18</c:f>
              <c:strCache>
                <c:ptCount val="15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  <c:pt idx="14">
                  <c:v>TOTAL</c:v>
                </c:pt>
              </c:strCache>
            </c:strRef>
          </c:cat>
          <c:val>
            <c:numRef>
              <c:f>stats!$I$4:$I$18</c:f>
              <c:numCache>
                <c:ptCount val="15"/>
                <c:pt idx="0">
                  <c:v>0.3384615384615385</c:v>
                </c:pt>
                <c:pt idx="1">
                  <c:v>0.2857142857142857</c:v>
                </c:pt>
                <c:pt idx="2">
                  <c:v>0</c:v>
                </c:pt>
                <c:pt idx="3">
                  <c:v>0.3055555555555556</c:v>
                </c:pt>
                <c:pt idx="4">
                  <c:v>0</c:v>
                </c:pt>
                <c:pt idx="5">
                  <c:v>0.2</c:v>
                </c:pt>
                <c:pt idx="6">
                  <c:v>1</c:v>
                </c:pt>
                <c:pt idx="7">
                  <c:v>0.3684210526315789</c:v>
                </c:pt>
                <c:pt idx="8">
                  <c:v>0</c:v>
                </c:pt>
                <c:pt idx="9">
                  <c:v>0.38235294117647056</c:v>
                </c:pt>
                <c:pt idx="10">
                  <c:v>0</c:v>
                </c:pt>
                <c:pt idx="11">
                  <c:v>0</c:v>
                </c:pt>
                <c:pt idx="12">
                  <c:v>0.16666666666666666</c:v>
                </c:pt>
                <c:pt idx="14">
                  <c:v>0.340625</c:v>
                </c:pt>
              </c:numCache>
            </c:numRef>
          </c:val>
        </c:ser>
        <c:ser>
          <c:idx val="2"/>
          <c:order val="2"/>
          <c:tx>
            <c:strRef>
              <c:f>stats!$M$2</c:f>
              <c:strCache>
                <c:ptCount val="1"/>
                <c:pt idx="0">
                  <c:v>% à  3 pts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stats!$B$4:$B$18</c:f>
              <c:strCache>
                <c:ptCount val="15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  <c:pt idx="14">
                  <c:v>TOTAL</c:v>
                </c:pt>
              </c:strCache>
            </c:strRef>
          </c:cat>
          <c:val>
            <c:numRef>
              <c:f>stats!$M$4:$M$18</c:f>
              <c:numCache>
                <c:ptCount val="15"/>
                <c:pt idx="0">
                  <c:v>0.18181818181818182</c:v>
                </c:pt>
                <c:pt idx="1">
                  <c:v>0</c:v>
                </c:pt>
                <c:pt idx="2">
                  <c:v>0</c:v>
                </c:pt>
                <c:pt idx="3">
                  <c:v>0.20689655172413793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0.35526315789473684</c:v>
                </c:pt>
                <c:pt idx="10">
                  <c:v>0</c:v>
                </c:pt>
                <c:pt idx="11">
                  <c:v>0</c:v>
                </c:pt>
                <c:pt idx="12">
                  <c:v>0.3333333333333333</c:v>
                </c:pt>
                <c:pt idx="14">
                  <c:v>0.2670807453416149</c:v>
                </c:pt>
              </c:numCache>
            </c:numRef>
          </c:val>
        </c:ser>
        <c:axId val="42501643"/>
        <c:axId val="46970468"/>
      </c:bar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70468"/>
        <c:crosses val="autoZero"/>
        <c:auto val="0"/>
        <c:lblOffset val="100"/>
        <c:noMultiLvlLbl val="0"/>
      </c:catAx>
      <c:valAx>
        <c:axId val="46970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01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25"/>
          <c:y val="0.00175"/>
          <c:w val="0.12375"/>
          <c:h val="0.120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Pourcentage des interceptions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7"/>
          <c:y val="0.272"/>
          <c:w val="0.846"/>
          <c:h val="0.54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C0"/>
              </a:solidFill>
            </c:spPr>
          </c:dPt>
          <c:dPt>
            <c:idx val="6"/>
            <c:spPr>
              <a:solidFill>
                <a:srgbClr val="8080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80206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stats!$N$24:$N$36</c:f>
              <c:numCache>
                <c:ptCount val="13"/>
                <c:pt idx="0">
                  <c:v>1.7727272727272727</c:v>
                </c:pt>
                <c:pt idx="1">
                  <c:v>0.8181818181818182</c:v>
                </c:pt>
                <c:pt idx="2">
                  <c:v>0.09090909090909091</c:v>
                </c:pt>
                <c:pt idx="3">
                  <c:v>1.6818181818181819</c:v>
                </c:pt>
                <c:pt idx="4">
                  <c:v>1</c:v>
                </c:pt>
                <c:pt idx="5">
                  <c:v>4.380952380952381</c:v>
                </c:pt>
                <c:pt idx="6">
                  <c:v>0.3333333333333333</c:v>
                </c:pt>
                <c:pt idx="7">
                  <c:v>0.5454545454545454</c:v>
                </c:pt>
                <c:pt idx="8">
                  <c:v>1.1428571428571428</c:v>
                </c:pt>
                <c:pt idx="9">
                  <c:v>2.0454545454545454</c:v>
                </c:pt>
                <c:pt idx="10">
                  <c:v>0</c:v>
                </c:pt>
                <c:pt idx="11">
                  <c:v>0</c:v>
                </c:pt>
                <c:pt idx="12">
                  <c:v>2.1818181818181817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Fautes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15"/>
          <c:w val="0.912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stats!$K$24:$K$36</c:f>
              <c:numCache>
                <c:ptCount val="13"/>
                <c:pt idx="0">
                  <c:v>3.409090909090909</c:v>
                </c:pt>
                <c:pt idx="1">
                  <c:v>3.909090909090909</c:v>
                </c:pt>
                <c:pt idx="2">
                  <c:v>1</c:v>
                </c:pt>
                <c:pt idx="3">
                  <c:v>3.5</c:v>
                </c:pt>
                <c:pt idx="4">
                  <c:v>0.5</c:v>
                </c:pt>
                <c:pt idx="5">
                  <c:v>3.9523809523809526</c:v>
                </c:pt>
                <c:pt idx="6">
                  <c:v>0.3333333333333333</c:v>
                </c:pt>
                <c:pt idx="7">
                  <c:v>2.8181818181818183</c:v>
                </c:pt>
                <c:pt idx="8">
                  <c:v>1.5714285714285714</c:v>
                </c:pt>
                <c:pt idx="9">
                  <c:v>3.8181818181818183</c:v>
                </c:pt>
                <c:pt idx="10">
                  <c:v>1.5</c:v>
                </c:pt>
                <c:pt idx="11">
                  <c:v>1.5</c:v>
                </c:pt>
                <c:pt idx="12">
                  <c:v>4.2727272727272725</c:v>
                </c:pt>
              </c:numCache>
            </c:numRef>
          </c:val>
        </c:ser>
        <c:axId val="30232263"/>
        <c:axId val="3654912"/>
      </c:barChart>
      <c:catAx>
        <c:axId val="302322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4912"/>
        <c:crosses val="autoZero"/>
        <c:auto val="0"/>
        <c:lblOffset val="100"/>
        <c:noMultiLvlLbl val="0"/>
      </c:catAx>
      <c:valAx>
        <c:axId val="3654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32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Fautes provoquées / Fautes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575"/>
          <c:w val="0.838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stats!$J$22:$J$23</c:f>
              <c:strCache>
                <c:ptCount val="1"/>
                <c:pt idx="0">
                  <c:v>Fautes provoquées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.0\ _F_-;\-* #,##0.0\ _F_-;_-* &quot;-&quot;??\ _F_-;_-@_-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stats!$J$24:$J$36</c:f>
              <c:numCache>
                <c:ptCount val="13"/>
                <c:pt idx="0">
                  <c:v>4.7727272727272725</c:v>
                </c:pt>
                <c:pt idx="1">
                  <c:v>5.636363636363637</c:v>
                </c:pt>
                <c:pt idx="2">
                  <c:v>0.36363636363636365</c:v>
                </c:pt>
                <c:pt idx="3">
                  <c:v>2.0454545454545454</c:v>
                </c:pt>
                <c:pt idx="4">
                  <c:v>1</c:v>
                </c:pt>
                <c:pt idx="5">
                  <c:v>6.476190476190476</c:v>
                </c:pt>
                <c:pt idx="6">
                  <c:v>0.6666666666666666</c:v>
                </c:pt>
                <c:pt idx="7">
                  <c:v>1.8636363636363635</c:v>
                </c:pt>
                <c:pt idx="8">
                  <c:v>1</c:v>
                </c:pt>
                <c:pt idx="9">
                  <c:v>5.636363636363637</c:v>
                </c:pt>
                <c:pt idx="10">
                  <c:v>0.5</c:v>
                </c:pt>
                <c:pt idx="11">
                  <c:v>2</c:v>
                </c:pt>
                <c:pt idx="12">
                  <c:v>1.2727272727272727</c:v>
                </c:pt>
              </c:numCache>
            </c:numRef>
          </c:val>
        </c:ser>
        <c:ser>
          <c:idx val="1"/>
          <c:order val="1"/>
          <c:tx>
            <c:strRef>
              <c:f>stats!$K$22:$K$23</c:f>
              <c:strCache>
                <c:ptCount val="1"/>
                <c:pt idx="0">
                  <c:v>Fautes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stats!$K$24:$K$36</c:f>
              <c:numCache>
                <c:ptCount val="13"/>
                <c:pt idx="0">
                  <c:v>3.409090909090909</c:v>
                </c:pt>
                <c:pt idx="1">
                  <c:v>3.909090909090909</c:v>
                </c:pt>
                <c:pt idx="2">
                  <c:v>1</c:v>
                </c:pt>
                <c:pt idx="3">
                  <c:v>3.5</c:v>
                </c:pt>
                <c:pt idx="4">
                  <c:v>0.5</c:v>
                </c:pt>
                <c:pt idx="5">
                  <c:v>3.9523809523809526</c:v>
                </c:pt>
                <c:pt idx="6">
                  <c:v>0.3333333333333333</c:v>
                </c:pt>
                <c:pt idx="7">
                  <c:v>2.8181818181818183</c:v>
                </c:pt>
                <c:pt idx="8">
                  <c:v>1.5714285714285714</c:v>
                </c:pt>
                <c:pt idx="9">
                  <c:v>3.8181818181818183</c:v>
                </c:pt>
                <c:pt idx="10">
                  <c:v>1.5</c:v>
                </c:pt>
                <c:pt idx="11">
                  <c:v>1.5</c:v>
                </c:pt>
                <c:pt idx="12">
                  <c:v>4.2727272727272725</c:v>
                </c:pt>
              </c:numCache>
            </c:numRef>
          </c:val>
        </c:ser>
        <c:axId val="32894209"/>
        <c:axId val="27612426"/>
      </c:barChart>
      <c:catAx>
        <c:axId val="32894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12426"/>
        <c:crosses val="autoZero"/>
        <c:auto val="0"/>
        <c:lblOffset val="100"/>
        <c:noMultiLvlLbl val="0"/>
      </c:catAx>
      <c:valAx>
        <c:axId val="27612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94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"/>
          <c:y val="0.02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Passes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875"/>
          <c:w val="0.836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stats!$L$22:$L$23</c:f>
              <c:strCache>
                <c:ptCount val="1"/>
                <c:pt idx="0">
                  <c:v>Passes décisi.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stats!$L$24:$L$36</c:f>
              <c:numCache>
                <c:ptCount val="13"/>
                <c:pt idx="0">
                  <c:v>2.8636363636363638</c:v>
                </c:pt>
                <c:pt idx="1">
                  <c:v>1.5</c:v>
                </c:pt>
                <c:pt idx="2">
                  <c:v>0.6363636363636364</c:v>
                </c:pt>
                <c:pt idx="3">
                  <c:v>1.5454545454545454</c:v>
                </c:pt>
                <c:pt idx="4">
                  <c:v>1</c:v>
                </c:pt>
                <c:pt idx="5">
                  <c:v>2.9523809523809526</c:v>
                </c:pt>
                <c:pt idx="6">
                  <c:v>0</c:v>
                </c:pt>
                <c:pt idx="7">
                  <c:v>0.045454545454545456</c:v>
                </c:pt>
                <c:pt idx="8">
                  <c:v>2.2857142857142856</c:v>
                </c:pt>
                <c:pt idx="9">
                  <c:v>2.6818181818181817</c:v>
                </c:pt>
                <c:pt idx="10">
                  <c:v>0</c:v>
                </c:pt>
                <c:pt idx="11">
                  <c:v>0</c:v>
                </c:pt>
                <c:pt idx="12">
                  <c:v>6.181818181818182</c:v>
                </c:pt>
              </c:numCache>
            </c:numRef>
          </c:val>
        </c:ser>
        <c:ser>
          <c:idx val="1"/>
          <c:order val="1"/>
          <c:tx>
            <c:strRef>
              <c:f>stats!$M$22:$M$23</c:f>
              <c:strCache>
                <c:ptCount val="1"/>
                <c:pt idx="0">
                  <c:v>Mauvaises Passes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stats!$M$24:$M$36</c:f>
              <c:numCache>
                <c:ptCount val="13"/>
                <c:pt idx="0">
                  <c:v>2.1818181818181817</c:v>
                </c:pt>
                <c:pt idx="1">
                  <c:v>0.5</c:v>
                </c:pt>
                <c:pt idx="2">
                  <c:v>0.36363636363636365</c:v>
                </c:pt>
                <c:pt idx="3">
                  <c:v>1.0909090909090908</c:v>
                </c:pt>
                <c:pt idx="4">
                  <c:v>0.5</c:v>
                </c:pt>
                <c:pt idx="5">
                  <c:v>1.4285714285714286</c:v>
                </c:pt>
                <c:pt idx="6">
                  <c:v>0.3333333333333333</c:v>
                </c:pt>
                <c:pt idx="7">
                  <c:v>0.2727272727272727</c:v>
                </c:pt>
                <c:pt idx="8">
                  <c:v>2</c:v>
                </c:pt>
                <c:pt idx="9">
                  <c:v>1.2272727272727273</c:v>
                </c:pt>
                <c:pt idx="10">
                  <c:v>0.5</c:v>
                </c:pt>
                <c:pt idx="11">
                  <c:v>0</c:v>
                </c:pt>
                <c:pt idx="12">
                  <c:v>4.909090909090909</c:v>
                </c:pt>
              </c:numCache>
            </c:numRef>
          </c:val>
        </c:ser>
        <c:axId val="47185243"/>
        <c:axId val="22014004"/>
      </c:barChart>
      <c:catAx>
        <c:axId val="471852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14004"/>
        <c:crosses val="autoZero"/>
        <c:auto val="0"/>
        <c:lblOffset val="100"/>
        <c:noMultiLvlLbl val="0"/>
      </c:catAx>
      <c:valAx>
        <c:axId val="22014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85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7"/>
          <c:y val="0.0595"/>
          <c:w val="0.164"/>
          <c:h val="0.07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Note des joueurs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7"/>
          <c:w val="0.9082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FF99"/>
              </a:solidFill>
            </c:spPr>
          </c:dPt>
          <c:dPt>
            <c:idx val="1"/>
            <c:invertIfNegative val="1"/>
            <c:spPr>
              <a:solidFill>
                <a:srgbClr val="FFFF99"/>
              </a:solidFill>
            </c:spPr>
          </c:dPt>
          <c:dPt>
            <c:idx val="3"/>
            <c:invertIfNegative val="1"/>
            <c:spPr>
              <a:solidFill>
                <a:srgbClr val="FFFF99"/>
              </a:solidFill>
            </c:spPr>
          </c:dPt>
          <c:dPt>
            <c:idx val="4"/>
            <c:invertIfNegative val="1"/>
            <c:spPr>
              <a:solidFill>
                <a:srgbClr val="FFFF99"/>
              </a:solidFill>
            </c:spPr>
          </c:dPt>
          <c:dPt>
            <c:idx val="5"/>
            <c:invertIfNegative val="1"/>
            <c:spPr>
              <a:solidFill>
                <a:srgbClr val="FFFF99"/>
              </a:solidFill>
            </c:spPr>
          </c:dPt>
          <c:dPt>
            <c:idx val="6"/>
            <c:invertIfNegative val="1"/>
            <c:spPr>
              <a:solidFill>
                <a:srgbClr val="FFFF99"/>
              </a:solidFill>
            </c:spPr>
          </c:dPt>
          <c:dPt>
            <c:idx val="7"/>
            <c:invertIfNegative val="1"/>
            <c:spPr>
              <a:solidFill>
                <a:srgbClr val="FFFF99"/>
              </a:solidFill>
            </c:spPr>
          </c:dPt>
          <c:dPt>
            <c:idx val="8"/>
            <c:invertIfNegative val="1"/>
            <c:spPr>
              <a:solidFill>
                <a:srgbClr val="FFFF99"/>
              </a:solidFill>
            </c:spPr>
          </c:dPt>
          <c:dPt>
            <c:idx val="9"/>
            <c:invertIfNegative val="1"/>
            <c:spPr>
              <a:solidFill>
                <a:srgbClr val="FFFF99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stats!$U$24:$U$36</c:f>
              <c:numCache>
                <c:ptCount val="13"/>
                <c:pt idx="0">
                  <c:v>14</c:v>
                </c:pt>
                <c:pt idx="1">
                  <c:v>111</c:v>
                </c:pt>
                <c:pt idx="2">
                  <c:v>-14</c:v>
                </c:pt>
                <c:pt idx="3">
                  <c:v>-20</c:v>
                </c:pt>
                <c:pt idx="4">
                  <c:v>-1</c:v>
                </c:pt>
                <c:pt idx="5">
                  <c:v>257</c:v>
                </c:pt>
                <c:pt idx="6">
                  <c:v>-2</c:v>
                </c:pt>
                <c:pt idx="7">
                  <c:v>48</c:v>
                </c:pt>
                <c:pt idx="8">
                  <c:v>-2</c:v>
                </c:pt>
                <c:pt idx="9">
                  <c:v>131</c:v>
                </c:pt>
                <c:pt idx="10">
                  <c:v>-2</c:v>
                </c:pt>
                <c:pt idx="11">
                  <c:v>-2</c:v>
                </c:pt>
                <c:pt idx="12">
                  <c:v>11</c:v>
                </c:pt>
              </c:numCache>
            </c:numRef>
          </c:val>
        </c:ser>
        <c:axId val="63908309"/>
        <c:axId val="38303870"/>
      </c:barChart>
      <c:catAx>
        <c:axId val="639083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03870"/>
        <c:crosses val="autoZero"/>
        <c:auto val="0"/>
        <c:lblOffset val="100"/>
        <c:noMultiLvlLbl val="0"/>
      </c:catAx>
      <c:valAx>
        <c:axId val="38303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08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"Mains d'or"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2"/>
          <c:w val="0.912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stats!$V$24:$V$36</c:f>
              <c:numCache>
                <c:ptCount val="13"/>
                <c:pt idx="0">
                  <c:v>0.831889081455806</c:v>
                </c:pt>
                <c:pt idx="1">
                  <c:v>1.2485549132947975</c:v>
                </c:pt>
                <c:pt idx="2">
                  <c:v>-2.3357664233576645</c:v>
                </c:pt>
                <c:pt idx="3">
                  <c:v>1.5614457831325301</c:v>
                </c:pt>
                <c:pt idx="4">
                  <c:v>14.545454545454545</c:v>
                </c:pt>
                <c:pt idx="5">
                  <c:v>5.498613288315447</c:v>
                </c:pt>
                <c:pt idx="6">
                  <c:v>-3.8400000000000003</c:v>
                </c:pt>
                <c:pt idx="7">
                  <c:v>-0.7304546319193457</c:v>
                </c:pt>
                <c:pt idx="8">
                  <c:v>1.699544764795144</c:v>
                </c:pt>
                <c:pt idx="9">
                  <c:v>2.2079651373925673</c:v>
                </c:pt>
                <c:pt idx="10">
                  <c:v>-8</c:v>
                </c:pt>
                <c:pt idx="11">
                  <c:v>-2.962962962962963</c:v>
                </c:pt>
                <c:pt idx="12">
                  <c:v>2.7762858913447634</c:v>
                </c:pt>
              </c:numCache>
            </c:numRef>
          </c:val>
        </c:ser>
        <c:axId val="9190511"/>
        <c:axId val="15605736"/>
      </c:barChart>
      <c:catAx>
        <c:axId val="91905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05736"/>
        <c:crosses val="autoZero"/>
        <c:auto val="0"/>
        <c:lblOffset val="100"/>
        <c:noMultiLvlLbl val="0"/>
      </c:catAx>
      <c:valAx>
        <c:axId val="156057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1905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Adresse à 2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2"/>
          <c:w val="0.8937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FF99"/>
              </a:solidFill>
            </c:spPr>
          </c:dPt>
          <c:dPt>
            <c:idx val="1"/>
            <c:invertIfNegative val="1"/>
            <c:spPr>
              <a:solidFill>
                <a:srgbClr val="FFFF99"/>
              </a:solidFill>
            </c:spPr>
          </c:dPt>
          <c:dPt>
            <c:idx val="2"/>
            <c:invertIfNegative val="1"/>
            <c:spPr>
              <a:solidFill>
                <a:srgbClr val="FFFF99"/>
              </a:solidFill>
            </c:spPr>
          </c:dPt>
          <c:dPt>
            <c:idx val="3"/>
            <c:invertIfNegative val="1"/>
            <c:spPr>
              <a:solidFill>
                <a:srgbClr val="FFFF99"/>
              </a:solidFill>
            </c:spPr>
          </c:dPt>
          <c:dPt>
            <c:idx val="4"/>
            <c:invertIfNegative val="1"/>
            <c:spPr>
              <a:solidFill>
                <a:srgbClr val="FFFF99"/>
              </a:solidFill>
            </c:spPr>
          </c:dPt>
          <c:dPt>
            <c:idx val="5"/>
            <c:invertIfNegative val="1"/>
            <c:spPr>
              <a:solidFill>
                <a:srgbClr val="FFFF99"/>
              </a:solidFill>
            </c:spPr>
          </c:dPt>
          <c:dPt>
            <c:idx val="6"/>
            <c:invertIfNegative val="1"/>
            <c:spPr>
              <a:solidFill>
                <a:srgbClr val="FFFF99"/>
              </a:solidFill>
            </c:spPr>
          </c:dPt>
          <c:dPt>
            <c:idx val="7"/>
            <c:invertIfNegative val="1"/>
            <c:spPr>
              <a:solidFill>
                <a:srgbClr val="FFFF99"/>
              </a:solidFill>
            </c:spPr>
          </c:dPt>
          <c:dPt>
            <c:idx val="8"/>
            <c:invertIfNegative val="1"/>
            <c:spPr>
              <a:solidFill>
                <a:srgbClr val="FFFF99"/>
              </a:solidFill>
            </c:spPr>
          </c:dPt>
          <c:dPt>
            <c:idx val="9"/>
            <c:invertIfNegative val="1"/>
            <c:spPr>
              <a:solidFill>
                <a:srgbClr val="FFFF99"/>
              </a:solidFill>
            </c:spPr>
          </c:dPt>
          <c:dPt>
            <c:idx val="14"/>
            <c:invertIfNegative val="1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stats!$B$4:$B$18</c:f>
              <c:strCache>
                <c:ptCount val="15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  <c:pt idx="14">
                  <c:v>TOTAL</c:v>
                </c:pt>
              </c:strCache>
            </c:strRef>
          </c:cat>
          <c:val>
            <c:numRef>
              <c:f>stats!$J$4:$J$18</c:f>
              <c:numCache>
                <c:ptCount val="15"/>
                <c:pt idx="0">
                  <c:v>0.41975308641975306</c:v>
                </c:pt>
                <c:pt idx="1">
                  <c:v>0.5625</c:v>
                </c:pt>
                <c:pt idx="2">
                  <c:v>0.5</c:v>
                </c:pt>
                <c:pt idx="3">
                  <c:v>0.4744186046511628</c:v>
                </c:pt>
                <c:pt idx="4">
                  <c:v>0</c:v>
                </c:pt>
                <c:pt idx="5">
                  <c:v>0.6188340807174888</c:v>
                </c:pt>
                <c:pt idx="6">
                  <c:v>0.6666666666666666</c:v>
                </c:pt>
                <c:pt idx="7">
                  <c:v>0.4095238095238095</c:v>
                </c:pt>
                <c:pt idx="8">
                  <c:v>0.4444444444444444</c:v>
                </c:pt>
                <c:pt idx="9">
                  <c:v>0.46963562753036436</c:v>
                </c:pt>
                <c:pt idx="10">
                  <c:v>0</c:v>
                </c:pt>
                <c:pt idx="11">
                  <c:v>0.3333333333333333</c:v>
                </c:pt>
                <c:pt idx="12">
                  <c:v>0.26666666666666666</c:v>
                </c:pt>
                <c:pt idx="14">
                  <c:v>0.500412881915772</c:v>
                </c:pt>
              </c:numCache>
            </c:numRef>
          </c:val>
        </c:ser>
        <c:axId val="20081029"/>
        <c:axId val="46511534"/>
      </c:barChart>
      <c:catAx>
        <c:axId val="200810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11534"/>
        <c:crosses val="autoZero"/>
        <c:auto val="0"/>
        <c:lblOffset val="100"/>
        <c:noMultiLvlLbl val="0"/>
      </c:catAx>
      <c:valAx>
        <c:axId val="46511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081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Lancers-Francs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"/>
          <c:w val="0.912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1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stats!$B$4:$B$18</c:f>
              <c:strCache>
                <c:ptCount val="15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  <c:pt idx="14">
                  <c:v>TOTAL</c:v>
                </c:pt>
              </c:strCache>
            </c:strRef>
          </c:cat>
          <c:val>
            <c:numRef>
              <c:f>stats!$P$4:$P$18</c:f>
              <c:numCache>
                <c:ptCount val="15"/>
                <c:pt idx="0">
                  <c:v>0.6614173228346457</c:v>
                </c:pt>
                <c:pt idx="1">
                  <c:v>0.48366013071895425</c:v>
                </c:pt>
                <c:pt idx="2">
                  <c:v>0.5</c:v>
                </c:pt>
                <c:pt idx="3">
                  <c:v>0.47692307692307695</c:v>
                </c:pt>
                <c:pt idx="4">
                  <c:v>0</c:v>
                </c:pt>
                <c:pt idx="5">
                  <c:v>0.41333333333333333</c:v>
                </c:pt>
                <c:pt idx="6">
                  <c:v>0.3333333333333333</c:v>
                </c:pt>
                <c:pt idx="7">
                  <c:v>0.47058823529411764</c:v>
                </c:pt>
                <c:pt idx="8">
                  <c:v>0.4</c:v>
                </c:pt>
                <c:pt idx="9">
                  <c:v>0.7569444444444444</c:v>
                </c:pt>
                <c:pt idx="10">
                  <c:v>1</c:v>
                </c:pt>
                <c:pt idx="11">
                  <c:v>0.6666666666666666</c:v>
                </c:pt>
                <c:pt idx="12">
                  <c:v>0.36363636363636365</c:v>
                </c:pt>
                <c:pt idx="14">
                  <c:v>0.5544554455445545</c:v>
                </c:pt>
              </c:numCache>
            </c:numRef>
          </c:val>
        </c:ser>
        <c:axId val="15950623"/>
        <c:axId val="9337880"/>
      </c:barChart>
      <c:catAx>
        <c:axId val="159506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37880"/>
        <c:crosses val="autoZero"/>
        <c:auto val="0"/>
        <c:lblOffset val="100"/>
        <c:noMultiLvlLbl val="0"/>
      </c:catAx>
      <c:valAx>
        <c:axId val="9337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50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Moyenne des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575"/>
          <c:w val="0.912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stats!$C$24:$C$36</c:f>
              <c:numCache>
                <c:ptCount val="13"/>
                <c:pt idx="0">
                  <c:v>10.818181818181818</c:v>
                </c:pt>
                <c:pt idx="1">
                  <c:v>14.818181818181818</c:v>
                </c:pt>
                <c:pt idx="2">
                  <c:v>0.6363636363636364</c:v>
                </c:pt>
                <c:pt idx="3">
                  <c:v>11.5</c:v>
                </c:pt>
                <c:pt idx="4">
                  <c:v>0</c:v>
                </c:pt>
                <c:pt idx="5">
                  <c:v>16.095238095238095</c:v>
                </c:pt>
                <c:pt idx="6">
                  <c:v>1.6666666666666667</c:v>
                </c:pt>
                <c:pt idx="7">
                  <c:v>4.636363636363637</c:v>
                </c:pt>
                <c:pt idx="8">
                  <c:v>1.4285714285714286</c:v>
                </c:pt>
                <c:pt idx="9">
                  <c:v>19.181818181818183</c:v>
                </c:pt>
                <c:pt idx="10">
                  <c:v>1</c:v>
                </c:pt>
                <c:pt idx="11">
                  <c:v>3</c:v>
                </c:pt>
                <c:pt idx="12">
                  <c:v>2.1818181818181817</c:v>
                </c:pt>
              </c:numCache>
            </c:numRef>
          </c:val>
        </c:ser>
        <c:axId val="16932057"/>
        <c:axId val="18170786"/>
      </c:barChart>
      <c:catAx>
        <c:axId val="16932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70786"/>
        <c:crosses val="autoZero"/>
        <c:auto val="0"/>
        <c:lblOffset val="100"/>
        <c:noMultiLvlLbl val="0"/>
      </c:catAx>
      <c:valAx>
        <c:axId val="181707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9320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Points apportés à l'équipe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7"/>
          <c:y val="0.2355"/>
          <c:w val="0.84625"/>
          <c:h val="0.53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C0"/>
              </a:solidFill>
            </c:spPr>
          </c:dPt>
          <c:dPt>
            <c:idx val="6"/>
            <c:spPr>
              <a:solidFill>
                <a:srgbClr val="FFFFC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802060"/>
              </a:solidFill>
            </c:spPr>
          </c:dPt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stats!$C$24:$C$36</c:f>
              <c:numCache>
                <c:ptCount val="13"/>
                <c:pt idx="0">
                  <c:v>10.818181818181818</c:v>
                </c:pt>
                <c:pt idx="1">
                  <c:v>14.818181818181818</c:v>
                </c:pt>
                <c:pt idx="2">
                  <c:v>0.6363636363636364</c:v>
                </c:pt>
                <c:pt idx="3">
                  <c:v>11.5</c:v>
                </c:pt>
                <c:pt idx="4">
                  <c:v>0</c:v>
                </c:pt>
                <c:pt idx="5">
                  <c:v>16.095238095238095</c:v>
                </c:pt>
                <c:pt idx="6">
                  <c:v>1.6666666666666667</c:v>
                </c:pt>
                <c:pt idx="7">
                  <c:v>4.636363636363637</c:v>
                </c:pt>
                <c:pt idx="8">
                  <c:v>1.4285714285714286</c:v>
                </c:pt>
                <c:pt idx="9">
                  <c:v>19.181818181818183</c:v>
                </c:pt>
                <c:pt idx="10">
                  <c:v>1</c:v>
                </c:pt>
                <c:pt idx="11">
                  <c:v>3</c:v>
                </c:pt>
                <c:pt idx="12">
                  <c:v>2.1818181818181817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stats!$B$36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Tickets de shoots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8575"/>
          <c:y val="0.27725"/>
          <c:w val="0.82825"/>
          <c:h val="0.52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FFFFC0"/>
              </a:solidFill>
            </c:spPr>
          </c:dPt>
          <c:dPt>
            <c:idx val="5"/>
          </c:dPt>
          <c:dPt>
            <c:idx val="6"/>
            <c:spPr>
              <a:solidFill>
                <a:srgbClr val="FFFFC0"/>
              </a:solidFill>
            </c:spPr>
          </c:dPt>
          <c:dPt>
            <c:idx val="7"/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80206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stats!$H$24:$H$36</c:f>
              <c:numCache>
                <c:ptCount val="13"/>
                <c:pt idx="0">
                  <c:v>8.863636363636363</c:v>
                </c:pt>
                <c:pt idx="1">
                  <c:v>10.272727272727273</c:v>
                </c:pt>
                <c:pt idx="2">
                  <c:v>0.7272727272727273</c:v>
                </c:pt>
                <c:pt idx="3">
                  <c:v>11.090909090909092</c:v>
                </c:pt>
                <c:pt idx="4">
                  <c:v>1</c:v>
                </c:pt>
                <c:pt idx="5">
                  <c:v>10.619047619047619</c:v>
                </c:pt>
                <c:pt idx="6">
                  <c:v>1</c:v>
                </c:pt>
                <c:pt idx="7">
                  <c:v>4.7727272727272725</c:v>
                </c:pt>
                <c:pt idx="8">
                  <c:v>1.7142857142857142</c:v>
                </c:pt>
                <c:pt idx="9">
                  <c:v>14.681818181818182</c:v>
                </c:pt>
                <c:pt idx="10">
                  <c:v>0</c:v>
                </c:pt>
                <c:pt idx="11">
                  <c:v>2</c:v>
                </c:pt>
                <c:pt idx="12">
                  <c:v>2.4545454545454546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Rebonds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25"/>
          <c:w val="0.89775"/>
          <c:h val="0.8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stats!$Q$22:$Q$23</c:f>
              <c:strCache>
                <c:ptCount val="1"/>
                <c:pt idx="0">
                  <c:v>Rbds déf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delete val="1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stats!$Q$24:$Q$36</c:f>
              <c:numCache>
                <c:ptCount val="13"/>
                <c:pt idx="0">
                  <c:v>2.9545454545454546</c:v>
                </c:pt>
                <c:pt idx="1">
                  <c:v>4.318181818181818</c:v>
                </c:pt>
                <c:pt idx="2">
                  <c:v>0.36363636363636365</c:v>
                </c:pt>
                <c:pt idx="3">
                  <c:v>1.5</c:v>
                </c:pt>
                <c:pt idx="4">
                  <c:v>0</c:v>
                </c:pt>
                <c:pt idx="5">
                  <c:v>6.809523809523809</c:v>
                </c:pt>
                <c:pt idx="6">
                  <c:v>0</c:v>
                </c:pt>
                <c:pt idx="7">
                  <c:v>4.363636363636363</c:v>
                </c:pt>
                <c:pt idx="8">
                  <c:v>0.8571428571428571</c:v>
                </c:pt>
                <c:pt idx="9">
                  <c:v>5.5</c:v>
                </c:pt>
                <c:pt idx="10">
                  <c:v>0.5</c:v>
                </c:pt>
                <c:pt idx="11">
                  <c:v>1</c:v>
                </c:pt>
                <c:pt idx="12">
                  <c:v>3.727272727272727</c:v>
                </c:pt>
              </c:numCache>
            </c:numRef>
          </c:val>
        </c:ser>
        <c:ser>
          <c:idx val="1"/>
          <c:order val="1"/>
          <c:tx>
            <c:strRef>
              <c:f>stats!$R$22:$R$23</c:f>
              <c:strCache>
                <c:ptCount val="1"/>
                <c:pt idx="0">
                  <c:v>Rbds off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stats!$R$24:$R$36</c:f>
              <c:numCache>
                <c:ptCount val="13"/>
                <c:pt idx="0">
                  <c:v>0.7727272727272727</c:v>
                </c:pt>
                <c:pt idx="1">
                  <c:v>2.8636363636363638</c:v>
                </c:pt>
                <c:pt idx="2">
                  <c:v>0.09090909090909091</c:v>
                </c:pt>
                <c:pt idx="3">
                  <c:v>1.2727272727272727</c:v>
                </c:pt>
                <c:pt idx="4">
                  <c:v>0</c:v>
                </c:pt>
                <c:pt idx="5">
                  <c:v>3.5714285714285716</c:v>
                </c:pt>
                <c:pt idx="6">
                  <c:v>0</c:v>
                </c:pt>
                <c:pt idx="7">
                  <c:v>1.9545454545454546</c:v>
                </c:pt>
                <c:pt idx="8">
                  <c:v>0.14285714285714285</c:v>
                </c:pt>
                <c:pt idx="9">
                  <c:v>0.8636363636363636</c:v>
                </c:pt>
                <c:pt idx="10">
                  <c:v>0</c:v>
                </c:pt>
                <c:pt idx="11">
                  <c:v>0</c:v>
                </c:pt>
                <c:pt idx="12">
                  <c:v>0.2727272727272727</c:v>
                </c:pt>
              </c:numCache>
            </c:numRef>
          </c:val>
        </c:ser>
        <c:overlap val="100"/>
        <c:axId val="29319347"/>
        <c:axId val="62547532"/>
      </c:barChart>
      <c:catAx>
        <c:axId val="293193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47532"/>
        <c:crosses val="autoZero"/>
        <c:auto val="0"/>
        <c:lblOffset val="100"/>
        <c:noMultiLvlLbl val="0"/>
      </c:catAx>
      <c:valAx>
        <c:axId val="625475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319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021"/>
          <c:w val="0.11775"/>
          <c:h val="0.07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Pourcentage des rebonds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7"/>
          <c:y val="0.272"/>
          <c:w val="0.84625"/>
          <c:h val="0.53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C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80206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stats!$P$24:$P$36</c:f>
              <c:numCache>
                <c:ptCount val="13"/>
                <c:pt idx="0">
                  <c:v>3.727272727272727</c:v>
                </c:pt>
                <c:pt idx="1">
                  <c:v>7.181818181818182</c:v>
                </c:pt>
                <c:pt idx="2">
                  <c:v>0.45454545454545453</c:v>
                </c:pt>
                <c:pt idx="3">
                  <c:v>2.772727272727273</c:v>
                </c:pt>
                <c:pt idx="4">
                  <c:v>0</c:v>
                </c:pt>
                <c:pt idx="5">
                  <c:v>10.380952380952381</c:v>
                </c:pt>
                <c:pt idx="6">
                  <c:v>0</c:v>
                </c:pt>
                <c:pt idx="7">
                  <c:v>6.318181818181818</c:v>
                </c:pt>
                <c:pt idx="8">
                  <c:v>1</c:v>
                </c:pt>
                <c:pt idx="9">
                  <c:v>6.363636363636363</c:v>
                </c:pt>
                <c:pt idx="10">
                  <c:v>0.5</c:v>
                </c:pt>
                <c:pt idx="11">
                  <c:v>1</c:v>
                </c:pt>
                <c:pt idx="1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Inter / PB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675"/>
          <c:w val="0.866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stats!$N$22:$N$23</c:f>
              <c:strCache>
                <c:ptCount val="1"/>
                <c:pt idx="0">
                  <c:v>Interc eptions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stats!$N$24:$N$36</c:f>
              <c:numCache>
                <c:ptCount val="13"/>
                <c:pt idx="0">
                  <c:v>1.7727272727272727</c:v>
                </c:pt>
                <c:pt idx="1">
                  <c:v>0.8181818181818182</c:v>
                </c:pt>
                <c:pt idx="2">
                  <c:v>0.09090909090909091</c:v>
                </c:pt>
                <c:pt idx="3">
                  <c:v>1.6818181818181819</c:v>
                </c:pt>
                <c:pt idx="4">
                  <c:v>1</c:v>
                </c:pt>
                <c:pt idx="5">
                  <c:v>4.380952380952381</c:v>
                </c:pt>
                <c:pt idx="6">
                  <c:v>0.3333333333333333</c:v>
                </c:pt>
                <c:pt idx="7">
                  <c:v>0.5454545454545454</c:v>
                </c:pt>
                <c:pt idx="8">
                  <c:v>1.1428571428571428</c:v>
                </c:pt>
                <c:pt idx="9">
                  <c:v>2.0454545454545454</c:v>
                </c:pt>
                <c:pt idx="10">
                  <c:v>0</c:v>
                </c:pt>
                <c:pt idx="11">
                  <c:v>0</c:v>
                </c:pt>
                <c:pt idx="12">
                  <c:v>2.1818181818181817</c:v>
                </c:pt>
              </c:numCache>
            </c:numRef>
          </c:val>
        </c:ser>
        <c:ser>
          <c:idx val="1"/>
          <c:order val="1"/>
          <c:tx>
            <c:strRef>
              <c:f>stats!$O$22:$O$23</c:f>
              <c:strCache>
                <c:ptCount val="1"/>
                <c:pt idx="0">
                  <c:v>Pertes balle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stats!$B$24:$B$36</c:f>
              <c:strCache>
                <c:ptCount val="13"/>
                <c:pt idx="0">
                  <c:v>Fred</c:v>
                </c:pt>
                <c:pt idx="1">
                  <c:v>Gilles</c:v>
                </c:pt>
                <c:pt idx="2">
                  <c:v>Max</c:v>
                </c:pt>
                <c:pt idx="3">
                  <c:v>Franck</c:v>
                </c:pt>
                <c:pt idx="4">
                  <c:v>Nico</c:v>
                </c:pt>
                <c:pt idx="5">
                  <c:v>Jérôme</c:v>
                </c:pt>
                <c:pt idx="6">
                  <c:v>David</c:v>
                </c:pt>
                <c:pt idx="7">
                  <c:v>Stéphane</c:v>
                </c:pt>
                <c:pt idx="8">
                  <c:v>Tof Bot</c:v>
                </c:pt>
                <c:pt idx="9">
                  <c:v>Didier</c:v>
                </c:pt>
                <c:pt idx="10">
                  <c:v>Coop</c:v>
                </c:pt>
                <c:pt idx="11">
                  <c:v>Bouddha</c:v>
                </c:pt>
                <c:pt idx="12">
                  <c:v>Miguel</c:v>
                </c:pt>
              </c:strCache>
            </c:strRef>
          </c:cat>
          <c:val>
            <c:numRef>
              <c:f>stats!$O$24:$O$36</c:f>
              <c:numCache>
                <c:ptCount val="13"/>
                <c:pt idx="0">
                  <c:v>1.8636363636363635</c:v>
                </c:pt>
                <c:pt idx="1">
                  <c:v>1</c:v>
                </c:pt>
                <c:pt idx="2">
                  <c:v>0.7272727272727273</c:v>
                </c:pt>
                <c:pt idx="3">
                  <c:v>0.9090909090909091</c:v>
                </c:pt>
                <c:pt idx="4">
                  <c:v>0</c:v>
                </c:pt>
                <c:pt idx="5">
                  <c:v>1.380952380952381</c:v>
                </c:pt>
                <c:pt idx="6">
                  <c:v>0.3333333333333333</c:v>
                </c:pt>
                <c:pt idx="7">
                  <c:v>0.6818181818181818</c:v>
                </c:pt>
                <c:pt idx="8">
                  <c:v>0.42857142857142855</c:v>
                </c:pt>
                <c:pt idx="9">
                  <c:v>1.7727272727272727</c:v>
                </c:pt>
                <c:pt idx="10">
                  <c:v>0.5</c:v>
                </c:pt>
                <c:pt idx="11">
                  <c:v>0.5</c:v>
                </c:pt>
                <c:pt idx="12">
                  <c:v>0.9090909090909091</c:v>
                </c:pt>
              </c:numCache>
            </c:numRef>
          </c:val>
        </c:ser>
        <c:axId val="26056877"/>
        <c:axId val="33185302"/>
      </c:barChart>
      <c:catAx>
        <c:axId val="26056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85302"/>
        <c:crosses val="autoZero"/>
        <c:auto val="0"/>
        <c:lblOffset val="100"/>
        <c:noMultiLvlLbl val="0"/>
      </c:catAx>
      <c:valAx>
        <c:axId val="33185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56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125"/>
          <c:y val="0.021"/>
          <c:w val="0.12975"/>
          <c:h val="0.07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34025"/>
    <xdr:graphicFrame>
      <xdr:nvGraphicFramePr>
        <xdr:cNvPr id="1" name="Chart 1"/>
        <xdr:cNvGraphicFramePr/>
      </xdr:nvGraphicFramePr>
      <xdr:xfrm>
        <a:off x="0" y="0"/>
        <a:ext cx="9563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34025"/>
    <xdr:graphicFrame>
      <xdr:nvGraphicFramePr>
        <xdr:cNvPr id="1" name="Shape 1025"/>
        <xdr:cNvGraphicFramePr/>
      </xdr:nvGraphicFramePr>
      <xdr:xfrm>
        <a:off x="0" y="0"/>
        <a:ext cx="9563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34025"/>
    <xdr:graphicFrame>
      <xdr:nvGraphicFramePr>
        <xdr:cNvPr id="1" name="Shape 1025"/>
        <xdr:cNvGraphicFramePr/>
      </xdr:nvGraphicFramePr>
      <xdr:xfrm>
        <a:off x="0" y="0"/>
        <a:ext cx="9563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34025"/>
    <xdr:graphicFrame>
      <xdr:nvGraphicFramePr>
        <xdr:cNvPr id="1" name="Shape 1025"/>
        <xdr:cNvGraphicFramePr/>
      </xdr:nvGraphicFramePr>
      <xdr:xfrm>
        <a:off x="0" y="0"/>
        <a:ext cx="9563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34025"/>
    <xdr:graphicFrame>
      <xdr:nvGraphicFramePr>
        <xdr:cNvPr id="1" name="Shape 1025"/>
        <xdr:cNvGraphicFramePr/>
      </xdr:nvGraphicFramePr>
      <xdr:xfrm>
        <a:off x="0" y="0"/>
        <a:ext cx="9563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34025"/>
    <xdr:graphicFrame>
      <xdr:nvGraphicFramePr>
        <xdr:cNvPr id="1" name="Shape 1025"/>
        <xdr:cNvGraphicFramePr/>
      </xdr:nvGraphicFramePr>
      <xdr:xfrm>
        <a:off x="0" y="0"/>
        <a:ext cx="9563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34025"/>
    <xdr:graphicFrame>
      <xdr:nvGraphicFramePr>
        <xdr:cNvPr id="1" name="Shape 1025"/>
        <xdr:cNvGraphicFramePr/>
      </xdr:nvGraphicFramePr>
      <xdr:xfrm>
        <a:off x="0" y="0"/>
        <a:ext cx="9563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34025"/>
    <xdr:graphicFrame>
      <xdr:nvGraphicFramePr>
        <xdr:cNvPr id="1" name="Shape 1025"/>
        <xdr:cNvGraphicFramePr/>
      </xdr:nvGraphicFramePr>
      <xdr:xfrm>
        <a:off x="0" y="0"/>
        <a:ext cx="9563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34025"/>
    <xdr:graphicFrame>
      <xdr:nvGraphicFramePr>
        <xdr:cNvPr id="1" name="Shape 1025"/>
        <xdr:cNvGraphicFramePr/>
      </xdr:nvGraphicFramePr>
      <xdr:xfrm>
        <a:off x="0" y="0"/>
        <a:ext cx="9563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34025"/>
    <xdr:graphicFrame>
      <xdr:nvGraphicFramePr>
        <xdr:cNvPr id="1" name="Shape 1025"/>
        <xdr:cNvGraphicFramePr/>
      </xdr:nvGraphicFramePr>
      <xdr:xfrm>
        <a:off x="0" y="0"/>
        <a:ext cx="9563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34025"/>
    <xdr:graphicFrame>
      <xdr:nvGraphicFramePr>
        <xdr:cNvPr id="1" name="Shape 1025"/>
        <xdr:cNvGraphicFramePr/>
      </xdr:nvGraphicFramePr>
      <xdr:xfrm>
        <a:off x="0" y="0"/>
        <a:ext cx="9563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34025"/>
    <xdr:graphicFrame>
      <xdr:nvGraphicFramePr>
        <xdr:cNvPr id="1" name="Shape 1025"/>
        <xdr:cNvGraphicFramePr/>
      </xdr:nvGraphicFramePr>
      <xdr:xfrm>
        <a:off x="0" y="0"/>
        <a:ext cx="9563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34025"/>
    <xdr:graphicFrame>
      <xdr:nvGraphicFramePr>
        <xdr:cNvPr id="1" name="Shape 1025"/>
        <xdr:cNvGraphicFramePr/>
      </xdr:nvGraphicFramePr>
      <xdr:xfrm>
        <a:off x="0" y="0"/>
        <a:ext cx="9563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34025"/>
    <xdr:graphicFrame>
      <xdr:nvGraphicFramePr>
        <xdr:cNvPr id="1" name="Shape 1025"/>
        <xdr:cNvGraphicFramePr/>
      </xdr:nvGraphicFramePr>
      <xdr:xfrm>
        <a:off x="0" y="0"/>
        <a:ext cx="9563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34025"/>
    <xdr:graphicFrame>
      <xdr:nvGraphicFramePr>
        <xdr:cNvPr id="1" name="Shape 1025"/>
        <xdr:cNvGraphicFramePr/>
      </xdr:nvGraphicFramePr>
      <xdr:xfrm>
        <a:off x="0" y="0"/>
        <a:ext cx="9563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8.28125" style="0" customWidth="1"/>
    <col min="3" max="4" width="6.140625" style="0" customWidth="1"/>
    <col min="5" max="5" width="6.28125" style="0" customWidth="1"/>
    <col min="6" max="6" width="8.8515625" style="3" customWidth="1"/>
    <col min="7" max="7" width="5.57421875" style="0" customWidth="1"/>
    <col min="8" max="8" width="5.7109375" style="0" customWidth="1"/>
    <col min="9" max="9" width="8.00390625" style="4" customWidth="1"/>
    <col min="10" max="10" width="8.7109375" style="6" customWidth="1"/>
    <col min="11" max="12" width="5.57421875" style="0" customWidth="1"/>
    <col min="13" max="13" width="8.57421875" style="4" customWidth="1"/>
    <col min="14" max="14" width="5.57421875" style="0" customWidth="1"/>
    <col min="15" max="15" width="4.8515625" style="0" customWidth="1"/>
    <col min="16" max="16" width="8.00390625" style="4" customWidth="1"/>
    <col min="17" max="17" width="5.421875" style="0" customWidth="1"/>
    <col min="18" max="18" width="5.57421875" style="0" customWidth="1"/>
    <col min="19" max="19" width="5.7109375" style="0" customWidth="1"/>
    <col min="20" max="20" width="5.421875" style="0" customWidth="1"/>
    <col min="21" max="21" width="6.140625" style="0" customWidth="1"/>
    <col min="22" max="22" width="6.00390625" style="0" customWidth="1"/>
    <col min="23" max="24" width="5.28125" style="0" customWidth="1"/>
    <col min="25" max="25" width="4.421875" style="0" customWidth="1"/>
    <col min="26" max="26" width="7.421875" style="0" customWidth="1"/>
  </cols>
  <sheetData>
    <row r="1" spans="4:16" s="39" customFormat="1" ht="12.75">
      <c r="D1" s="39" t="s">
        <v>0</v>
      </c>
      <c r="F1" s="40"/>
      <c r="I1" s="41"/>
      <c r="J1" s="42"/>
      <c r="M1" s="41"/>
      <c r="P1" s="41"/>
    </row>
    <row r="2" spans="1:26" s="11" customFormat="1" ht="12" customHeight="1">
      <c r="A2" s="61" t="s">
        <v>1</v>
      </c>
      <c r="B2" s="12" t="s">
        <v>2</v>
      </c>
      <c r="C2" s="11" t="s">
        <v>3</v>
      </c>
      <c r="D2" s="11" t="s">
        <v>4</v>
      </c>
      <c r="E2" s="11" t="s">
        <v>4</v>
      </c>
      <c r="F2" s="13" t="s">
        <v>5</v>
      </c>
      <c r="G2" s="11" t="s">
        <v>6</v>
      </c>
      <c r="H2" s="11" t="s">
        <v>6</v>
      </c>
      <c r="I2" s="14" t="s">
        <v>7</v>
      </c>
      <c r="J2" s="15" t="s">
        <v>8</v>
      </c>
      <c r="K2" s="11" t="s">
        <v>9</v>
      </c>
      <c r="L2" s="11" t="s">
        <v>9</v>
      </c>
      <c r="M2" s="14" t="s">
        <v>10</v>
      </c>
      <c r="N2" s="11" t="s">
        <v>11</v>
      </c>
      <c r="O2" s="11" t="s">
        <v>11</v>
      </c>
      <c r="P2" s="14" t="s">
        <v>12</v>
      </c>
      <c r="Q2" s="11" t="s">
        <v>13</v>
      </c>
      <c r="R2" s="11" t="s">
        <v>13</v>
      </c>
      <c r="S2" s="21" t="s">
        <v>14</v>
      </c>
      <c r="T2" s="21" t="s">
        <v>15</v>
      </c>
      <c r="U2" s="21" t="s">
        <v>16</v>
      </c>
      <c r="V2" s="21" t="s">
        <v>17</v>
      </c>
      <c r="W2" s="16" t="s">
        <v>18</v>
      </c>
      <c r="X2" s="16" t="s">
        <v>19</v>
      </c>
      <c r="Y2" s="16" t="s">
        <v>20</v>
      </c>
      <c r="Z2" s="11" t="s">
        <v>21</v>
      </c>
    </row>
    <row r="3" spans="2:26" s="11" customFormat="1" ht="12" customHeight="1">
      <c r="B3" s="12"/>
      <c r="D3" s="11" t="s">
        <v>22</v>
      </c>
      <c r="E3" s="11" t="s">
        <v>23</v>
      </c>
      <c r="F3" s="13"/>
      <c r="G3" s="11" t="s">
        <v>22</v>
      </c>
      <c r="H3" s="11" t="s">
        <v>23</v>
      </c>
      <c r="I3" s="14" t="s">
        <v>24</v>
      </c>
      <c r="J3" s="15" t="s">
        <v>25</v>
      </c>
      <c r="K3" s="11" t="s">
        <v>22</v>
      </c>
      <c r="L3" s="11" t="s">
        <v>23</v>
      </c>
      <c r="M3" s="14"/>
      <c r="N3" s="11" t="s">
        <v>22</v>
      </c>
      <c r="O3" s="11" t="s">
        <v>23</v>
      </c>
      <c r="P3" s="14"/>
      <c r="Q3" s="11" t="s">
        <v>26</v>
      </c>
      <c r="W3" s="16" t="s">
        <v>27</v>
      </c>
      <c r="X3" s="16" t="s">
        <v>28</v>
      </c>
      <c r="Y3" s="16" t="s">
        <v>29</v>
      </c>
      <c r="Z3" s="11" t="s">
        <v>30</v>
      </c>
    </row>
    <row r="4" spans="1:26" ht="12.75">
      <c r="A4">
        <v>22</v>
      </c>
      <c r="B4" s="17" t="s">
        <v>31</v>
      </c>
      <c r="C4" s="2">
        <f>D4+D4+G4+G4+K4+K4+K4+N4</f>
        <v>238</v>
      </c>
      <c r="D4">
        <v>46</v>
      </c>
      <c r="E4">
        <v>97</v>
      </c>
      <c r="F4" s="3">
        <f>D4/E4</f>
        <v>0.4742268041237113</v>
      </c>
      <c r="G4">
        <v>22</v>
      </c>
      <c r="H4">
        <v>65</v>
      </c>
      <c r="I4" s="3">
        <f>G4/H4</f>
        <v>0.3384615384615385</v>
      </c>
      <c r="J4" s="5">
        <f>(D4+G4)/(E4+H4)</f>
        <v>0.41975308641975306</v>
      </c>
      <c r="K4">
        <v>6</v>
      </c>
      <c r="L4">
        <v>33</v>
      </c>
      <c r="M4" s="3">
        <f>K4/L4</f>
        <v>0.18181818181818182</v>
      </c>
      <c r="N4">
        <v>84</v>
      </c>
      <c r="O4">
        <v>127</v>
      </c>
      <c r="P4" s="3">
        <f>N4/O4</f>
        <v>0.6614173228346457</v>
      </c>
      <c r="Q4" s="2">
        <v>105</v>
      </c>
      <c r="R4" s="49">
        <v>75</v>
      </c>
      <c r="S4" s="2">
        <v>63</v>
      </c>
      <c r="T4" s="49">
        <v>48</v>
      </c>
      <c r="U4" s="2">
        <v>39</v>
      </c>
      <c r="V4" s="49">
        <v>41</v>
      </c>
      <c r="W4" s="44">
        <v>65</v>
      </c>
      <c r="X4" s="43">
        <f>W4+Y4</f>
        <v>82</v>
      </c>
      <c r="Y4" s="44">
        <v>17</v>
      </c>
      <c r="Z4">
        <v>37505</v>
      </c>
    </row>
    <row r="5" spans="1:26" ht="12.75">
      <c r="A5">
        <v>22</v>
      </c>
      <c r="B5" s="17" t="s">
        <v>32</v>
      </c>
      <c r="C5" s="2">
        <f>D5+D5+G5+G5+K5+K5+K5+N5</f>
        <v>326</v>
      </c>
      <c r="D5">
        <v>124</v>
      </c>
      <c r="E5">
        <v>217</v>
      </c>
      <c r="F5" s="3">
        <f>D5/E5</f>
        <v>0.5714285714285714</v>
      </c>
      <c r="G5">
        <v>2</v>
      </c>
      <c r="H5">
        <v>7</v>
      </c>
      <c r="I5" s="3">
        <f aca="true" t="shared" si="0" ref="I5:I18">G5/H5</f>
        <v>0.2857142857142857</v>
      </c>
      <c r="J5" s="5">
        <f aca="true" t="shared" si="1" ref="J5:J18">(D5+G5)/(E5+H5)</f>
        <v>0.5625</v>
      </c>
      <c r="K5">
        <v>0</v>
      </c>
      <c r="L5">
        <v>2</v>
      </c>
      <c r="M5" s="3">
        <f>K5/L5</f>
        <v>0</v>
      </c>
      <c r="N5">
        <v>74</v>
      </c>
      <c r="O5">
        <v>153</v>
      </c>
      <c r="P5" s="3">
        <f aca="true" t="shared" si="2" ref="P5:P16">N5/O5</f>
        <v>0.48366013071895425</v>
      </c>
      <c r="Q5" s="2">
        <v>124</v>
      </c>
      <c r="R5" s="49">
        <v>86</v>
      </c>
      <c r="S5" s="2">
        <v>33</v>
      </c>
      <c r="T5" s="49">
        <v>11</v>
      </c>
      <c r="U5" s="2">
        <v>18</v>
      </c>
      <c r="V5" s="49">
        <v>22</v>
      </c>
      <c r="W5" s="44">
        <v>95</v>
      </c>
      <c r="X5" s="43">
        <f aca="true" t="shared" si="3" ref="X5:X16">W5+Y5</f>
        <v>158</v>
      </c>
      <c r="Y5" s="44">
        <v>63</v>
      </c>
      <c r="Z5">
        <v>34600</v>
      </c>
    </row>
    <row r="6" spans="1:26" ht="12.75">
      <c r="A6">
        <v>11</v>
      </c>
      <c r="B6" s="17" t="s">
        <v>33</v>
      </c>
      <c r="C6" s="2">
        <f aca="true" t="shared" si="4" ref="C6:C16">D6+D6+G6+G6+K6+K6+K6+N6</f>
        <v>7</v>
      </c>
      <c r="D6">
        <v>2</v>
      </c>
      <c r="E6">
        <v>3</v>
      </c>
      <c r="F6" s="3">
        <f aca="true" t="shared" si="5" ref="F6:F18">D6/E6</f>
        <v>0.6666666666666666</v>
      </c>
      <c r="G6">
        <v>0</v>
      </c>
      <c r="H6">
        <v>1</v>
      </c>
      <c r="I6" s="3">
        <f t="shared" si="0"/>
        <v>0</v>
      </c>
      <c r="J6" s="5">
        <f t="shared" si="1"/>
        <v>0.5</v>
      </c>
      <c r="K6">
        <v>0</v>
      </c>
      <c r="L6">
        <v>4</v>
      </c>
      <c r="M6" s="3">
        <f aca="true" t="shared" si="6" ref="M6:M16">K6/L6</f>
        <v>0</v>
      </c>
      <c r="N6">
        <v>3</v>
      </c>
      <c r="O6">
        <v>6</v>
      </c>
      <c r="P6" s="3">
        <f t="shared" si="2"/>
        <v>0.5</v>
      </c>
      <c r="Q6" s="2">
        <v>4</v>
      </c>
      <c r="R6" s="49">
        <v>11</v>
      </c>
      <c r="S6" s="2">
        <v>7</v>
      </c>
      <c r="T6" s="49">
        <v>4</v>
      </c>
      <c r="U6" s="2">
        <v>1</v>
      </c>
      <c r="V6" s="49">
        <v>8</v>
      </c>
      <c r="W6" s="44">
        <v>4</v>
      </c>
      <c r="X6" s="43">
        <f t="shared" si="3"/>
        <v>5</v>
      </c>
      <c r="Y6" s="44">
        <v>1</v>
      </c>
      <c r="Z6">
        <v>4110</v>
      </c>
    </row>
    <row r="7" spans="1:26" ht="12.75">
      <c r="A7">
        <v>22</v>
      </c>
      <c r="B7" s="17" t="s">
        <v>34</v>
      </c>
      <c r="C7" s="2">
        <f t="shared" si="4"/>
        <v>253</v>
      </c>
      <c r="D7">
        <v>80</v>
      </c>
      <c r="E7">
        <v>143</v>
      </c>
      <c r="F7" s="3">
        <f t="shared" si="5"/>
        <v>0.5594405594405595</v>
      </c>
      <c r="G7">
        <v>22</v>
      </c>
      <c r="H7">
        <v>72</v>
      </c>
      <c r="I7" s="3">
        <f t="shared" si="0"/>
        <v>0.3055555555555556</v>
      </c>
      <c r="J7" s="5">
        <f t="shared" si="1"/>
        <v>0.4744186046511628</v>
      </c>
      <c r="K7">
        <v>6</v>
      </c>
      <c r="L7">
        <v>29</v>
      </c>
      <c r="M7" s="3">
        <f t="shared" si="6"/>
        <v>0.20689655172413793</v>
      </c>
      <c r="N7">
        <v>31</v>
      </c>
      <c r="O7">
        <v>65</v>
      </c>
      <c r="P7" s="3">
        <f t="shared" si="2"/>
        <v>0.47692307692307695</v>
      </c>
      <c r="Q7" s="2">
        <v>45</v>
      </c>
      <c r="R7" s="49">
        <v>77</v>
      </c>
      <c r="S7" s="2">
        <v>34</v>
      </c>
      <c r="T7" s="49">
        <v>24</v>
      </c>
      <c r="U7" s="2">
        <v>37</v>
      </c>
      <c r="V7" s="49">
        <v>20</v>
      </c>
      <c r="W7" s="44">
        <v>33</v>
      </c>
      <c r="X7" s="43">
        <f t="shared" si="3"/>
        <v>61</v>
      </c>
      <c r="Y7" s="44">
        <v>28</v>
      </c>
      <c r="Z7">
        <v>41500</v>
      </c>
    </row>
    <row r="8" spans="1:26" ht="12.75">
      <c r="A8">
        <v>2</v>
      </c>
      <c r="B8" s="17" t="s">
        <v>35</v>
      </c>
      <c r="C8" s="2">
        <f t="shared" si="4"/>
        <v>0</v>
      </c>
      <c r="D8">
        <v>0</v>
      </c>
      <c r="E8">
        <v>0</v>
      </c>
      <c r="F8" s="3" t="e">
        <f t="shared" si="5"/>
        <v>#DIV/0!</v>
      </c>
      <c r="G8">
        <v>0</v>
      </c>
      <c r="H8">
        <v>1</v>
      </c>
      <c r="I8" s="3">
        <f t="shared" si="0"/>
        <v>0</v>
      </c>
      <c r="J8" s="5">
        <f t="shared" si="1"/>
        <v>0</v>
      </c>
      <c r="K8">
        <v>0</v>
      </c>
      <c r="L8">
        <v>1</v>
      </c>
      <c r="M8" s="3">
        <f t="shared" si="6"/>
        <v>0</v>
      </c>
      <c r="N8">
        <v>0</v>
      </c>
      <c r="O8">
        <v>1</v>
      </c>
      <c r="P8" s="3">
        <f t="shared" si="2"/>
        <v>0</v>
      </c>
      <c r="Q8" s="2">
        <v>2</v>
      </c>
      <c r="R8" s="49">
        <v>1</v>
      </c>
      <c r="S8" s="2">
        <v>2</v>
      </c>
      <c r="T8" s="49">
        <v>1</v>
      </c>
      <c r="U8" s="2">
        <v>2</v>
      </c>
      <c r="V8" s="49">
        <v>0</v>
      </c>
      <c r="W8" s="44">
        <v>0</v>
      </c>
      <c r="X8" s="43">
        <f t="shared" si="3"/>
        <v>0</v>
      </c>
      <c r="Y8" s="44">
        <v>0</v>
      </c>
      <c r="Z8">
        <v>495</v>
      </c>
    </row>
    <row r="9" spans="1:26" ht="12.75">
      <c r="A9">
        <v>21</v>
      </c>
      <c r="B9" s="17" t="s">
        <v>36</v>
      </c>
      <c r="C9" s="2">
        <f t="shared" si="4"/>
        <v>338</v>
      </c>
      <c r="D9">
        <v>136</v>
      </c>
      <c r="E9">
        <v>213</v>
      </c>
      <c r="F9" s="3">
        <f t="shared" si="5"/>
        <v>0.6384976525821596</v>
      </c>
      <c r="G9">
        <v>2</v>
      </c>
      <c r="H9">
        <v>10</v>
      </c>
      <c r="I9" s="3">
        <f t="shared" si="0"/>
        <v>0.2</v>
      </c>
      <c r="J9" s="5">
        <f t="shared" si="1"/>
        <v>0.6188340807174888</v>
      </c>
      <c r="K9">
        <v>0</v>
      </c>
      <c r="L9">
        <v>0</v>
      </c>
      <c r="M9" s="3" t="e">
        <f t="shared" si="6"/>
        <v>#DIV/0!</v>
      </c>
      <c r="N9">
        <v>62</v>
      </c>
      <c r="O9">
        <v>150</v>
      </c>
      <c r="P9" s="3">
        <f t="shared" si="2"/>
        <v>0.41333333333333333</v>
      </c>
      <c r="Q9" s="2">
        <v>136</v>
      </c>
      <c r="R9" s="49">
        <v>83</v>
      </c>
      <c r="S9" s="2">
        <v>62</v>
      </c>
      <c r="T9" s="49">
        <v>30</v>
      </c>
      <c r="U9" s="2">
        <v>92</v>
      </c>
      <c r="V9" s="49">
        <v>29</v>
      </c>
      <c r="W9" s="44">
        <v>143</v>
      </c>
      <c r="X9" s="43">
        <f t="shared" si="3"/>
        <v>218</v>
      </c>
      <c r="Y9" s="44">
        <v>75</v>
      </c>
      <c r="Z9">
        <v>41465</v>
      </c>
    </row>
    <row r="10" spans="1:26" ht="12.75">
      <c r="A10">
        <v>3</v>
      </c>
      <c r="B10" s="17" t="s">
        <v>37</v>
      </c>
      <c r="C10" s="2">
        <f t="shared" si="4"/>
        <v>5</v>
      </c>
      <c r="D10">
        <v>1</v>
      </c>
      <c r="E10">
        <v>2</v>
      </c>
      <c r="F10" s="3">
        <f t="shared" si="5"/>
        <v>0.5</v>
      </c>
      <c r="G10">
        <v>1</v>
      </c>
      <c r="H10">
        <v>1</v>
      </c>
      <c r="I10" s="3">
        <f t="shared" si="0"/>
        <v>1</v>
      </c>
      <c r="J10" s="5">
        <f t="shared" si="1"/>
        <v>0.6666666666666666</v>
      </c>
      <c r="K10">
        <v>0</v>
      </c>
      <c r="L10">
        <v>0</v>
      </c>
      <c r="M10" s="3" t="e">
        <f t="shared" si="6"/>
        <v>#DIV/0!</v>
      </c>
      <c r="N10">
        <v>1</v>
      </c>
      <c r="O10">
        <v>3</v>
      </c>
      <c r="P10" s="3">
        <f t="shared" si="2"/>
        <v>0.3333333333333333</v>
      </c>
      <c r="Q10" s="2">
        <v>2</v>
      </c>
      <c r="R10" s="49">
        <v>1</v>
      </c>
      <c r="S10" s="2">
        <v>0</v>
      </c>
      <c r="T10" s="49">
        <v>1</v>
      </c>
      <c r="U10" s="2">
        <v>1</v>
      </c>
      <c r="V10" s="49">
        <v>1</v>
      </c>
      <c r="W10" s="44">
        <v>0</v>
      </c>
      <c r="X10" s="43">
        <f t="shared" si="3"/>
        <v>0</v>
      </c>
      <c r="Y10" s="44">
        <v>0</v>
      </c>
      <c r="Z10">
        <v>625</v>
      </c>
    </row>
    <row r="11" spans="1:26" ht="12.75">
      <c r="A11">
        <v>22</v>
      </c>
      <c r="B11" s="17" t="s">
        <v>38</v>
      </c>
      <c r="C11" s="2">
        <f t="shared" si="4"/>
        <v>102</v>
      </c>
      <c r="D11">
        <v>36</v>
      </c>
      <c r="E11">
        <v>86</v>
      </c>
      <c r="F11" s="3">
        <f t="shared" si="5"/>
        <v>0.4186046511627907</v>
      </c>
      <c r="G11">
        <v>7</v>
      </c>
      <c r="H11">
        <v>19</v>
      </c>
      <c r="I11" s="3">
        <f t="shared" si="0"/>
        <v>0.3684210526315789</v>
      </c>
      <c r="J11" s="5">
        <f t="shared" si="1"/>
        <v>0.4095238095238095</v>
      </c>
      <c r="K11">
        <v>0</v>
      </c>
      <c r="L11">
        <v>0</v>
      </c>
      <c r="M11" s="3" t="e">
        <f t="shared" si="6"/>
        <v>#DIV/0!</v>
      </c>
      <c r="N11">
        <v>16</v>
      </c>
      <c r="O11">
        <v>34</v>
      </c>
      <c r="P11" s="3">
        <f t="shared" si="2"/>
        <v>0.47058823529411764</v>
      </c>
      <c r="Q11" s="2">
        <v>41</v>
      </c>
      <c r="R11" s="49">
        <v>62</v>
      </c>
      <c r="S11" s="2">
        <v>1</v>
      </c>
      <c r="T11" s="49">
        <v>6</v>
      </c>
      <c r="U11" s="2">
        <v>12</v>
      </c>
      <c r="V11" s="49">
        <v>15</v>
      </c>
      <c r="W11" s="44">
        <v>96</v>
      </c>
      <c r="X11" s="43">
        <f>W11+Y11</f>
        <v>139</v>
      </c>
      <c r="Y11" s="44">
        <v>43</v>
      </c>
      <c r="Z11">
        <v>26285</v>
      </c>
    </row>
    <row r="12" spans="1:26" ht="12.75">
      <c r="A12">
        <v>7</v>
      </c>
      <c r="B12" s="17" t="s">
        <v>39</v>
      </c>
      <c r="C12" s="2">
        <f t="shared" si="4"/>
        <v>10</v>
      </c>
      <c r="D12">
        <v>4</v>
      </c>
      <c r="E12">
        <v>9</v>
      </c>
      <c r="F12" s="3">
        <f t="shared" si="5"/>
        <v>0.4444444444444444</v>
      </c>
      <c r="G12">
        <v>0</v>
      </c>
      <c r="H12">
        <v>0</v>
      </c>
      <c r="I12" s="3" t="e">
        <f t="shared" si="0"/>
        <v>#DIV/0!</v>
      </c>
      <c r="J12" s="5">
        <f t="shared" si="1"/>
        <v>0.4444444444444444</v>
      </c>
      <c r="K12">
        <v>0</v>
      </c>
      <c r="L12">
        <v>3</v>
      </c>
      <c r="M12" s="3">
        <f t="shared" si="6"/>
        <v>0</v>
      </c>
      <c r="N12">
        <v>2</v>
      </c>
      <c r="O12">
        <v>5</v>
      </c>
      <c r="P12" s="3">
        <f t="shared" si="2"/>
        <v>0.4</v>
      </c>
      <c r="Q12" s="2">
        <v>7</v>
      </c>
      <c r="R12" s="49">
        <v>11</v>
      </c>
      <c r="S12" s="2">
        <v>16</v>
      </c>
      <c r="T12" s="49">
        <v>14</v>
      </c>
      <c r="U12" s="2">
        <v>8</v>
      </c>
      <c r="V12" s="49">
        <v>3</v>
      </c>
      <c r="W12" s="44">
        <v>6</v>
      </c>
      <c r="X12" s="43">
        <f t="shared" si="3"/>
        <v>7</v>
      </c>
      <c r="Y12" s="44">
        <v>1</v>
      </c>
      <c r="Z12">
        <v>9885</v>
      </c>
    </row>
    <row r="13" spans="1:26" ht="12.75">
      <c r="A13">
        <v>22</v>
      </c>
      <c r="B13" s="17" t="s">
        <v>40</v>
      </c>
      <c r="C13" s="2">
        <f t="shared" si="4"/>
        <v>422</v>
      </c>
      <c r="D13">
        <v>64</v>
      </c>
      <c r="E13">
        <v>111</v>
      </c>
      <c r="F13" s="3">
        <f t="shared" si="5"/>
        <v>0.5765765765765766</v>
      </c>
      <c r="G13">
        <v>52</v>
      </c>
      <c r="H13">
        <v>136</v>
      </c>
      <c r="I13" s="3">
        <f t="shared" si="0"/>
        <v>0.38235294117647056</v>
      </c>
      <c r="J13" s="5">
        <f t="shared" si="1"/>
        <v>0.46963562753036436</v>
      </c>
      <c r="K13">
        <v>27</v>
      </c>
      <c r="L13">
        <v>76</v>
      </c>
      <c r="M13" s="3">
        <f t="shared" si="6"/>
        <v>0.35526315789473684</v>
      </c>
      <c r="N13">
        <v>109</v>
      </c>
      <c r="O13">
        <v>144</v>
      </c>
      <c r="P13" s="3">
        <f t="shared" si="2"/>
        <v>0.7569444444444444</v>
      </c>
      <c r="Q13" s="2">
        <v>124</v>
      </c>
      <c r="R13" s="49">
        <v>84</v>
      </c>
      <c r="S13" s="2">
        <v>59</v>
      </c>
      <c r="T13" s="49">
        <v>27</v>
      </c>
      <c r="U13" s="2">
        <v>45</v>
      </c>
      <c r="V13" s="49">
        <v>39</v>
      </c>
      <c r="W13" s="44">
        <v>121</v>
      </c>
      <c r="X13" s="43">
        <f t="shared" si="3"/>
        <v>140</v>
      </c>
      <c r="Y13" s="44">
        <v>19</v>
      </c>
      <c r="Z13">
        <v>41305</v>
      </c>
    </row>
    <row r="14" spans="1:26" ht="12" customHeight="1">
      <c r="A14">
        <v>2</v>
      </c>
      <c r="B14" s="17" t="s">
        <v>41</v>
      </c>
      <c r="C14" s="2">
        <f t="shared" si="4"/>
        <v>2</v>
      </c>
      <c r="D14">
        <v>0</v>
      </c>
      <c r="E14">
        <v>0</v>
      </c>
      <c r="F14" s="3" t="e">
        <f t="shared" si="5"/>
        <v>#DIV/0!</v>
      </c>
      <c r="G14">
        <v>0</v>
      </c>
      <c r="H14">
        <v>0</v>
      </c>
      <c r="I14" s="3" t="e">
        <f t="shared" si="0"/>
        <v>#DIV/0!</v>
      </c>
      <c r="J14" s="5" t="e">
        <f t="shared" si="1"/>
        <v>#DIV/0!</v>
      </c>
      <c r="K14">
        <v>0</v>
      </c>
      <c r="L14">
        <v>0</v>
      </c>
      <c r="M14" s="3" t="e">
        <f t="shared" si="6"/>
        <v>#DIV/0!</v>
      </c>
      <c r="N14">
        <v>2</v>
      </c>
      <c r="O14">
        <v>2</v>
      </c>
      <c r="P14" s="3">
        <f t="shared" si="2"/>
        <v>1</v>
      </c>
      <c r="Q14" s="2">
        <v>1</v>
      </c>
      <c r="R14" s="49">
        <v>3</v>
      </c>
      <c r="S14" s="2">
        <v>0</v>
      </c>
      <c r="T14" s="49">
        <v>1</v>
      </c>
      <c r="U14" s="2">
        <v>0</v>
      </c>
      <c r="V14" s="49">
        <v>1</v>
      </c>
      <c r="W14" s="44">
        <v>1</v>
      </c>
      <c r="X14" s="43">
        <f t="shared" si="3"/>
        <v>1</v>
      </c>
      <c r="Y14" s="44">
        <v>0</v>
      </c>
      <c r="Z14" s="51">
        <v>600</v>
      </c>
    </row>
    <row r="15" spans="1:26" ht="12" customHeight="1">
      <c r="A15">
        <v>2</v>
      </c>
      <c r="B15" s="17" t="s">
        <v>42</v>
      </c>
      <c r="C15" s="2">
        <f t="shared" si="4"/>
        <v>6</v>
      </c>
      <c r="D15">
        <v>1</v>
      </c>
      <c r="E15">
        <v>1</v>
      </c>
      <c r="F15" s="3">
        <f t="shared" si="5"/>
        <v>1</v>
      </c>
      <c r="G15">
        <v>0</v>
      </c>
      <c r="H15">
        <v>2</v>
      </c>
      <c r="I15" s="3">
        <f t="shared" si="0"/>
        <v>0</v>
      </c>
      <c r="J15" s="5">
        <f t="shared" si="1"/>
        <v>0.3333333333333333</v>
      </c>
      <c r="K15">
        <v>0</v>
      </c>
      <c r="L15">
        <v>1</v>
      </c>
      <c r="M15" s="3">
        <f t="shared" si="6"/>
        <v>0</v>
      </c>
      <c r="N15">
        <v>4</v>
      </c>
      <c r="O15">
        <v>6</v>
      </c>
      <c r="P15" s="3">
        <f t="shared" si="2"/>
        <v>0.6666666666666666</v>
      </c>
      <c r="Q15" s="2">
        <v>4</v>
      </c>
      <c r="R15" s="49">
        <v>3</v>
      </c>
      <c r="S15" s="2">
        <v>0</v>
      </c>
      <c r="T15" s="49">
        <v>0</v>
      </c>
      <c r="U15" s="2">
        <v>0</v>
      </c>
      <c r="V15" s="49">
        <v>1</v>
      </c>
      <c r="W15" s="44">
        <v>2</v>
      </c>
      <c r="X15" s="43">
        <f t="shared" si="3"/>
        <v>2</v>
      </c>
      <c r="Y15" s="44">
        <v>0</v>
      </c>
      <c r="Z15" s="51">
        <v>810</v>
      </c>
    </row>
    <row r="16" spans="1:26" ht="12.75">
      <c r="A16">
        <v>11</v>
      </c>
      <c r="B16" s="17" t="s">
        <v>43</v>
      </c>
      <c r="C16" s="2">
        <f t="shared" si="4"/>
        <v>24</v>
      </c>
      <c r="D16">
        <v>3</v>
      </c>
      <c r="E16">
        <v>9</v>
      </c>
      <c r="F16" s="3">
        <f t="shared" si="5"/>
        <v>0.3333333333333333</v>
      </c>
      <c r="G16">
        <v>1</v>
      </c>
      <c r="H16">
        <v>6</v>
      </c>
      <c r="I16" s="3">
        <f t="shared" si="0"/>
        <v>0.16666666666666666</v>
      </c>
      <c r="J16" s="5">
        <f t="shared" si="1"/>
        <v>0.26666666666666666</v>
      </c>
      <c r="K16">
        <v>4</v>
      </c>
      <c r="L16">
        <v>12</v>
      </c>
      <c r="M16" s="3">
        <f t="shared" si="6"/>
        <v>0.3333333333333333</v>
      </c>
      <c r="N16">
        <v>4</v>
      </c>
      <c r="O16">
        <v>11</v>
      </c>
      <c r="P16" s="3">
        <f t="shared" si="2"/>
        <v>0.36363636363636365</v>
      </c>
      <c r="Q16" s="2">
        <v>14</v>
      </c>
      <c r="R16" s="49">
        <v>47</v>
      </c>
      <c r="S16" s="2">
        <v>68</v>
      </c>
      <c r="T16" s="49">
        <v>54</v>
      </c>
      <c r="U16" s="2">
        <v>24</v>
      </c>
      <c r="V16" s="49">
        <v>10</v>
      </c>
      <c r="W16" s="44">
        <v>41</v>
      </c>
      <c r="X16" s="43">
        <f t="shared" si="3"/>
        <v>44</v>
      </c>
      <c r="Y16" s="44">
        <v>3</v>
      </c>
      <c r="Z16">
        <v>24205</v>
      </c>
    </row>
    <row r="17" spans="3:25" ht="12.75">
      <c r="C17" s="2"/>
      <c r="Q17" s="2"/>
      <c r="R17" s="49"/>
      <c r="T17" s="49"/>
      <c r="V17" s="49"/>
      <c r="W17" s="44"/>
      <c r="X17" s="43"/>
      <c r="Y17" s="44"/>
    </row>
    <row r="18" spans="1:26" s="1" customFormat="1" ht="12.75">
      <c r="A18" s="1">
        <v>22</v>
      </c>
      <c r="B18" s="7" t="s">
        <v>44</v>
      </c>
      <c r="C18" s="8">
        <f>SUM(C4:C16)</f>
        <v>1733</v>
      </c>
      <c r="D18" s="1">
        <f>SUM(D4:D16)</f>
        <v>497</v>
      </c>
      <c r="E18" s="1">
        <f>SUM(E4:E16)</f>
        <v>891</v>
      </c>
      <c r="F18" s="9">
        <f t="shared" si="5"/>
        <v>0.5578002244668911</v>
      </c>
      <c r="G18" s="1">
        <f>SUM(G4:G16)</f>
        <v>109</v>
      </c>
      <c r="H18" s="1">
        <f>SUM(H4:H16)</f>
        <v>320</v>
      </c>
      <c r="I18" s="9">
        <f t="shared" si="0"/>
        <v>0.340625</v>
      </c>
      <c r="J18" s="10">
        <f t="shared" si="1"/>
        <v>0.500412881915772</v>
      </c>
      <c r="K18" s="1">
        <f aca="true" t="shared" si="7" ref="K18:T18">SUM(K4:K16)</f>
        <v>43</v>
      </c>
      <c r="L18" s="1">
        <f t="shared" si="7"/>
        <v>161</v>
      </c>
      <c r="M18" s="9">
        <f>K18/L18</f>
        <v>0.2670807453416149</v>
      </c>
      <c r="N18" s="1">
        <f t="shared" si="7"/>
        <v>392</v>
      </c>
      <c r="O18" s="1">
        <f t="shared" si="7"/>
        <v>707</v>
      </c>
      <c r="P18" s="9">
        <f>N18/O18</f>
        <v>0.5544554455445545</v>
      </c>
      <c r="Q18" s="19">
        <f t="shared" si="7"/>
        <v>609</v>
      </c>
      <c r="R18" s="50">
        <f t="shared" si="7"/>
        <v>544</v>
      </c>
      <c r="S18" s="19">
        <f t="shared" si="7"/>
        <v>345</v>
      </c>
      <c r="T18" s="50">
        <f t="shared" si="7"/>
        <v>221</v>
      </c>
      <c r="U18" s="19">
        <f aca="true" t="shared" si="8" ref="U18:Z18">SUM(U4:U16)</f>
        <v>279</v>
      </c>
      <c r="V18" s="50">
        <f t="shared" si="8"/>
        <v>190</v>
      </c>
      <c r="W18" s="45">
        <f t="shared" si="8"/>
        <v>607</v>
      </c>
      <c r="X18" s="43">
        <f t="shared" si="8"/>
        <v>857</v>
      </c>
      <c r="Y18" s="45">
        <f t="shared" si="8"/>
        <v>250</v>
      </c>
      <c r="Z18" s="1">
        <f t="shared" si="8"/>
        <v>263390</v>
      </c>
    </row>
    <row r="19" ht="12.75" customHeight="1">
      <c r="X19" s="18"/>
    </row>
    <row r="20" spans="4:16" s="39" customFormat="1" ht="12.75" customHeight="1">
      <c r="D20" s="39" t="s">
        <v>45</v>
      </c>
      <c r="F20" s="40"/>
      <c r="I20" s="41"/>
      <c r="J20" s="42"/>
      <c r="M20" s="41"/>
      <c r="P20" s="41"/>
    </row>
    <row r="22" spans="1:26" s="24" customFormat="1" ht="12.75" customHeight="1">
      <c r="A22" s="60" t="s">
        <v>1</v>
      </c>
      <c r="B22" s="22" t="s">
        <v>2</v>
      </c>
      <c r="C22" s="23" t="s">
        <v>3</v>
      </c>
      <c r="D22" s="23" t="s">
        <v>46</v>
      </c>
      <c r="E22" s="23" t="s">
        <v>47</v>
      </c>
      <c r="F22" s="25" t="s">
        <v>48</v>
      </c>
      <c r="G22" s="23" t="s">
        <v>49</v>
      </c>
      <c r="H22" s="30" t="s">
        <v>8</v>
      </c>
      <c r="I22" s="23" t="s">
        <v>50</v>
      </c>
      <c r="J22" s="32" t="s">
        <v>13</v>
      </c>
      <c r="K22" s="23" t="s">
        <v>13</v>
      </c>
      <c r="L22" s="23" t="s">
        <v>51</v>
      </c>
      <c r="M22" s="23" t="s">
        <v>52</v>
      </c>
      <c r="N22" s="23" t="s">
        <v>53</v>
      </c>
      <c r="O22" s="23" t="s">
        <v>54</v>
      </c>
      <c r="P22" s="23" t="s">
        <v>55</v>
      </c>
      <c r="Q22" s="23" t="s">
        <v>19</v>
      </c>
      <c r="R22" s="23" t="s">
        <v>19</v>
      </c>
      <c r="S22" s="23" t="s">
        <v>56</v>
      </c>
      <c r="T22" s="23"/>
      <c r="U22" s="23" t="s">
        <v>57</v>
      </c>
      <c r="V22" s="48" t="s">
        <v>58</v>
      </c>
      <c r="W22" s="23"/>
      <c r="X22" s="23"/>
      <c r="Y22" s="59" t="s">
        <v>59</v>
      </c>
      <c r="Z22" s="56"/>
    </row>
    <row r="23" spans="1:26" s="24" customFormat="1" ht="12.75">
      <c r="A23" s="21"/>
      <c r="B23" s="22"/>
      <c r="D23" s="23" t="s">
        <v>60</v>
      </c>
      <c r="E23" s="23" t="s">
        <v>24</v>
      </c>
      <c r="F23" s="25" t="s">
        <v>61</v>
      </c>
      <c r="G23" s="23" t="s">
        <v>9</v>
      </c>
      <c r="H23" s="30" t="s">
        <v>49</v>
      </c>
      <c r="I23" s="23" t="s">
        <v>62</v>
      </c>
      <c r="J23" s="32" t="s">
        <v>63</v>
      </c>
      <c r="L23" s="23" t="s">
        <v>64</v>
      </c>
      <c r="M23" s="23" t="s">
        <v>51</v>
      </c>
      <c r="N23" s="23" t="s">
        <v>65</v>
      </c>
      <c r="O23" s="23" t="s">
        <v>66</v>
      </c>
      <c r="P23" s="23" t="s">
        <v>28</v>
      </c>
      <c r="Q23" s="23" t="s">
        <v>27</v>
      </c>
      <c r="R23" s="23" t="s">
        <v>29</v>
      </c>
      <c r="S23" s="23" t="s">
        <v>67</v>
      </c>
      <c r="T23" s="23" t="s">
        <v>68</v>
      </c>
      <c r="U23" s="23" t="s">
        <v>69</v>
      </c>
      <c r="V23" s="48" t="s">
        <v>70</v>
      </c>
      <c r="W23" s="23"/>
      <c r="X23" s="23"/>
      <c r="Y23" s="57" t="s">
        <v>71</v>
      </c>
      <c r="Z23" s="58"/>
    </row>
    <row r="24" spans="1:26" ht="12.75">
      <c r="A24">
        <f aca="true" t="shared" si="9" ref="A24:A36">A4</f>
        <v>22</v>
      </c>
      <c r="B24" s="17" t="s">
        <v>31</v>
      </c>
      <c r="C24" s="28">
        <f aca="true" t="shared" si="10" ref="C24:C36">C4/A4</f>
        <v>10.818181818181818</v>
      </c>
      <c r="D24" s="20">
        <f aca="true" t="shared" si="11" ref="D24:D36">E4/A24</f>
        <v>4.409090909090909</v>
      </c>
      <c r="E24" s="20">
        <f aca="true" t="shared" si="12" ref="E24:E36">H4/A24</f>
        <v>2.9545454545454546</v>
      </c>
      <c r="F24" s="26">
        <f aca="true" t="shared" si="13" ref="F24:F36">(E4+H4)/A24</f>
        <v>7.363636363636363</v>
      </c>
      <c r="G24">
        <f aca="true" t="shared" si="14" ref="G24:G36">L4/A24</f>
        <v>1.5</v>
      </c>
      <c r="H24" s="29">
        <f aca="true" t="shared" si="15" ref="H24:H36">(E4+H4+L4)/A24</f>
        <v>8.863636363636363</v>
      </c>
      <c r="I24" s="31">
        <f aca="true" t="shared" si="16" ref="I24:I36">O4/A24</f>
        <v>5.7727272727272725</v>
      </c>
      <c r="J24" s="33">
        <f aca="true" t="shared" si="17" ref="J24:J36">Q4/A24</f>
        <v>4.7727272727272725</v>
      </c>
      <c r="K24" s="50">
        <f aca="true" t="shared" si="18" ref="K24:K36">R4/A24</f>
        <v>3.409090909090909</v>
      </c>
      <c r="L24" s="2">
        <f aca="true" t="shared" si="19" ref="L24:L36">S4/A24</f>
        <v>2.8636363636363638</v>
      </c>
      <c r="M24" s="52">
        <f aca="true" t="shared" si="20" ref="M24:M36">T4/A24</f>
        <v>2.1818181818181817</v>
      </c>
      <c r="N24" s="2">
        <f aca="true" t="shared" si="21" ref="N24:N36">U4/A24</f>
        <v>1.7727272727272727</v>
      </c>
      <c r="O24" s="50">
        <f aca="true" t="shared" si="22" ref="O24:O36">V4/A24</f>
        <v>1.8636363636363635</v>
      </c>
      <c r="P24" s="34">
        <f aca="true" t="shared" si="23" ref="P24:P36">X4/A24</f>
        <v>3.727272727272727</v>
      </c>
      <c r="Q24">
        <f aca="true" t="shared" si="24" ref="Q24:Q36">W4/A24</f>
        <v>2.9545454545454546</v>
      </c>
      <c r="R24">
        <f aca="true" t="shared" si="25" ref="R24:R36">Y4/A24</f>
        <v>0.7727272727272727</v>
      </c>
      <c r="S24" s="53">
        <f aca="true" t="shared" si="26" ref="S24:S36">INT((Z4/A4)/60)</f>
        <v>28</v>
      </c>
      <c r="T24" s="53">
        <f aca="true" t="shared" si="27" ref="T24:T36">MOD((Z4/A4),60)</f>
        <v>24.772727272727252</v>
      </c>
      <c r="U24">
        <f aca="true" t="shared" si="28" ref="U24:U36">((D4+G4+K4+N4)*2)+S4+U4+X4-R4-T4-V4-E4-H4-L4-O4</f>
        <v>14</v>
      </c>
      <c r="V24" s="20">
        <f aca="true" t="shared" si="29" ref="V24:V36">((S4+U4-T4-V4)/Z4)*2400</f>
        <v>0.831889081455806</v>
      </c>
      <c r="W24" s="55"/>
      <c r="Z24" s="54">
        <f aca="true" t="shared" si="30" ref="Z24:Z36">(D4*2+G4*2+K4*3)/(E4*2+H4*2+L4*2)</f>
        <v>0.39487179487179486</v>
      </c>
    </row>
    <row r="25" spans="1:26" ht="12.75">
      <c r="A25">
        <f t="shared" si="9"/>
        <v>22</v>
      </c>
      <c r="B25" s="17" t="s">
        <v>32</v>
      </c>
      <c r="C25" s="28">
        <f t="shared" si="10"/>
        <v>14.818181818181818</v>
      </c>
      <c r="D25" s="20">
        <f t="shared" si="11"/>
        <v>9.863636363636363</v>
      </c>
      <c r="E25" s="20">
        <f t="shared" si="12"/>
        <v>0.3181818181818182</v>
      </c>
      <c r="F25" s="26">
        <f t="shared" si="13"/>
        <v>10.181818181818182</v>
      </c>
      <c r="G25">
        <f t="shared" si="14"/>
        <v>0.09090909090909091</v>
      </c>
      <c r="H25" s="29">
        <f t="shared" si="15"/>
        <v>10.272727272727273</v>
      </c>
      <c r="I25" s="31">
        <f t="shared" si="16"/>
        <v>6.954545454545454</v>
      </c>
      <c r="J25" s="33">
        <f t="shared" si="17"/>
        <v>5.636363636363637</v>
      </c>
      <c r="K25" s="50">
        <f t="shared" si="18"/>
        <v>3.909090909090909</v>
      </c>
      <c r="L25" s="2">
        <f t="shared" si="19"/>
        <v>1.5</v>
      </c>
      <c r="M25" s="52">
        <f t="shared" si="20"/>
        <v>0.5</v>
      </c>
      <c r="N25" s="2">
        <f t="shared" si="21"/>
        <v>0.8181818181818182</v>
      </c>
      <c r="O25" s="50">
        <f t="shared" si="22"/>
        <v>1</v>
      </c>
      <c r="P25" s="34">
        <f t="shared" si="23"/>
        <v>7.181818181818182</v>
      </c>
      <c r="Q25">
        <f t="shared" si="24"/>
        <v>4.318181818181818</v>
      </c>
      <c r="R25">
        <f t="shared" si="25"/>
        <v>2.8636363636363638</v>
      </c>
      <c r="S25" s="53">
        <f t="shared" si="26"/>
        <v>26</v>
      </c>
      <c r="T25" s="53">
        <f t="shared" si="27"/>
        <v>12.727272727272748</v>
      </c>
      <c r="U25">
        <f t="shared" si="28"/>
        <v>111</v>
      </c>
      <c r="V25" s="20">
        <f t="shared" si="29"/>
        <v>1.2485549132947975</v>
      </c>
      <c r="Z25" s="54">
        <f t="shared" si="30"/>
        <v>0.5575221238938053</v>
      </c>
    </row>
    <row r="26" spans="1:26" ht="12.75">
      <c r="A26">
        <f t="shared" si="9"/>
        <v>11</v>
      </c>
      <c r="B26" s="17" t="s">
        <v>33</v>
      </c>
      <c r="C26" s="28">
        <f t="shared" si="10"/>
        <v>0.6363636363636364</v>
      </c>
      <c r="D26" s="20">
        <f t="shared" si="11"/>
        <v>0.2727272727272727</v>
      </c>
      <c r="E26" s="20">
        <f t="shared" si="12"/>
        <v>0.09090909090909091</v>
      </c>
      <c r="F26" s="26">
        <f t="shared" si="13"/>
        <v>0.36363636363636365</v>
      </c>
      <c r="G26">
        <f t="shared" si="14"/>
        <v>0.36363636363636365</v>
      </c>
      <c r="H26" s="29">
        <f t="shared" si="15"/>
        <v>0.7272727272727273</v>
      </c>
      <c r="I26" s="31">
        <f t="shared" si="16"/>
        <v>0.5454545454545454</v>
      </c>
      <c r="J26" s="33">
        <f t="shared" si="17"/>
        <v>0.36363636363636365</v>
      </c>
      <c r="K26" s="50">
        <f t="shared" si="18"/>
        <v>1</v>
      </c>
      <c r="L26" s="2">
        <f t="shared" si="19"/>
        <v>0.6363636363636364</v>
      </c>
      <c r="M26" s="52">
        <f t="shared" si="20"/>
        <v>0.36363636363636365</v>
      </c>
      <c r="N26" s="2">
        <f t="shared" si="21"/>
        <v>0.09090909090909091</v>
      </c>
      <c r="O26" s="50">
        <f t="shared" si="22"/>
        <v>0.7272727272727273</v>
      </c>
      <c r="P26" s="34">
        <f t="shared" si="23"/>
        <v>0.45454545454545453</v>
      </c>
      <c r="Q26">
        <f t="shared" si="24"/>
        <v>0.36363636363636365</v>
      </c>
      <c r="R26">
        <f t="shared" si="25"/>
        <v>0.09090909090909091</v>
      </c>
      <c r="S26" s="53">
        <f t="shared" si="26"/>
        <v>6</v>
      </c>
      <c r="T26" s="53">
        <f t="shared" si="27"/>
        <v>13.636363636363626</v>
      </c>
      <c r="U26">
        <f t="shared" si="28"/>
        <v>-14</v>
      </c>
      <c r="V26" s="20">
        <f t="shared" si="29"/>
        <v>-2.3357664233576645</v>
      </c>
      <c r="Z26" s="54">
        <f t="shared" si="30"/>
        <v>0.25</v>
      </c>
    </row>
    <row r="27" spans="1:26" ht="12.75">
      <c r="A27">
        <f t="shared" si="9"/>
        <v>22</v>
      </c>
      <c r="B27" s="17" t="s">
        <v>34</v>
      </c>
      <c r="C27" s="28">
        <f t="shared" si="10"/>
        <v>11.5</v>
      </c>
      <c r="D27" s="20">
        <f t="shared" si="11"/>
        <v>6.5</v>
      </c>
      <c r="E27" s="20">
        <f t="shared" si="12"/>
        <v>3.272727272727273</v>
      </c>
      <c r="F27" s="26">
        <f t="shared" si="13"/>
        <v>9.772727272727273</v>
      </c>
      <c r="G27">
        <f t="shared" si="14"/>
        <v>1.3181818181818181</v>
      </c>
      <c r="H27" s="29">
        <f t="shared" si="15"/>
        <v>11.090909090909092</v>
      </c>
      <c r="I27" s="31">
        <f t="shared" si="16"/>
        <v>2.9545454545454546</v>
      </c>
      <c r="J27" s="33">
        <f t="shared" si="17"/>
        <v>2.0454545454545454</v>
      </c>
      <c r="K27" s="50">
        <f t="shared" si="18"/>
        <v>3.5</v>
      </c>
      <c r="L27" s="2">
        <f t="shared" si="19"/>
        <v>1.5454545454545454</v>
      </c>
      <c r="M27" s="52">
        <f t="shared" si="20"/>
        <v>1.0909090909090908</v>
      </c>
      <c r="N27" s="2">
        <f t="shared" si="21"/>
        <v>1.6818181818181819</v>
      </c>
      <c r="O27" s="50">
        <f t="shared" si="22"/>
        <v>0.9090909090909091</v>
      </c>
      <c r="P27" s="34">
        <f t="shared" si="23"/>
        <v>2.772727272727273</v>
      </c>
      <c r="Q27">
        <f t="shared" si="24"/>
        <v>1.5</v>
      </c>
      <c r="R27">
        <f t="shared" si="25"/>
        <v>1.2727272727272727</v>
      </c>
      <c r="S27" s="53">
        <f t="shared" si="26"/>
        <v>31</v>
      </c>
      <c r="T27" s="53">
        <f t="shared" si="27"/>
        <v>26.36363636363626</v>
      </c>
      <c r="U27">
        <f t="shared" si="28"/>
        <v>-20</v>
      </c>
      <c r="V27" s="20">
        <f t="shared" si="29"/>
        <v>1.5614457831325301</v>
      </c>
      <c r="Z27" s="54">
        <f t="shared" si="30"/>
        <v>0.45491803278688525</v>
      </c>
    </row>
    <row r="28" spans="1:26" ht="12.75">
      <c r="A28">
        <f t="shared" si="9"/>
        <v>2</v>
      </c>
      <c r="B28" s="17" t="s">
        <v>35</v>
      </c>
      <c r="C28" s="28">
        <f t="shared" si="10"/>
        <v>0</v>
      </c>
      <c r="D28" s="20">
        <f t="shared" si="11"/>
        <v>0</v>
      </c>
      <c r="E28" s="20">
        <f t="shared" si="12"/>
        <v>0.5</v>
      </c>
      <c r="F28" s="26">
        <f t="shared" si="13"/>
        <v>0.5</v>
      </c>
      <c r="G28">
        <f t="shared" si="14"/>
        <v>0.5</v>
      </c>
      <c r="H28" s="29">
        <f t="shared" si="15"/>
        <v>1</v>
      </c>
      <c r="I28" s="31">
        <f t="shared" si="16"/>
        <v>0.5</v>
      </c>
      <c r="J28" s="33">
        <f t="shared" si="17"/>
        <v>1</v>
      </c>
      <c r="K28" s="50">
        <f t="shared" si="18"/>
        <v>0.5</v>
      </c>
      <c r="L28" s="2">
        <f t="shared" si="19"/>
        <v>1</v>
      </c>
      <c r="M28" s="52">
        <f t="shared" si="20"/>
        <v>0.5</v>
      </c>
      <c r="N28" s="2">
        <f t="shared" si="21"/>
        <v>1</v>
      </c>
      <c r="O28" s="50">
        <f t="shared" si="22"/>
        <v>0</v>
      </c>
      <c r="P28" s="34">
        <f t="shared" si="23"/>
        <v>0</v>
      </c>
      <c r="Q28">
        <f t="shared" si="24"/>
        <v>0</v>
      </c>
      <c r="R28">
        <f t="shared" si="25"/>
        <v>0</v>
      </c>
      <c r="S28" s="53">
        <f t="shared" si="26"/>
        <v>4</v>
      </c>
      <c r="T28" s="53">
        <f t="shared" si="27"/>
        <v>7.5</v>
      </c>
      <c r="U28">
        <f t="shared" si="28"/>
        <v>-1</v>
      </c>
      <c r="V28" s="20">
        <f t="shared" si="29"/>
        <v>14.545454545454545</v>
      </c>
      <c r="Z28" s="54">
        <f t="shared" si="30"/>
        <v>0</v>
      </c>
    </row>
    <row r="29" spans="1:26" ht="12.75">
      <c r="A29">
        <f t="shared" si="9"/>
        <v>21</v>
      </c>
      <c r="B29" s="17" t="s">
        <v>36</v>
      </c>
      <c r="C29" s="28">
        <f t="shared" si="10"/>
        <v>16.095238095238095</v>
      </c>
      <c r="D29" s="20">
        <f t="shared" si="11"/>
        <v>10.142857142857142</v>
      </c>
      <c r="E29" s="20">
        <f t="shared" si="12"/>
        <v>0.47619047619047616</v>
      </c>
      <c r="F29" s="26">
        <f t="shared" si="13"/>
        <v>10.619047619047619</v>
      </c>
      <c r="G29">
        <f t="shared" si="14"/>
        <v>0</v>
      </c>
      <c r="H29" s="29">
        <f t="shared" si="15"/>
        <v>10.619047619047619</v>
      </c>
      <c r="I29" s="31">
        <f t="shared" si="16"/>
        <v>7.142857142857143</v>
      </c>
      <c r="J29" s="33">
        <f t="shared" si="17"/>
        <v>6.476190476190476</v>
      </c>
      <c r="K29" s="50">
        <f t="shared" si="18"/>
        <v>3.9523809523809526</v>
      </c>
      <c r="L29" s="2">
        <f t="shared" si="19"/>
        <v>2.9523809523809526</v>
      </c>
      <c r="M29" s="52">
        <f t="shared" si="20"/>
        <v>1.4285714285714286</v>
      </c>
      <c r="N29" s="2">
        <f t="shared" si="21"/>
        <v>4.380952380952381</v>
      </c>
      <c r="O29" s="50">
        <f t="shared" si="22"/>
        <v>1.380952380952381</v>
      </c>
      <c r="P29" s="34">
        <f t="shared" si="23"/>
        <v>10.380952380952381</v>
      </c>
      <c r="Q29">
        <f t="shared" si="24"/>
        <v>6.809523809523809</v>
      </c>
      <c r="R29">
        <f t="shared" si="25"/>
        <v>3.5714285714285716</v>
      </c>
      <c r="S29" s="53">
        <f t="shared" si="26"/>
        <v>32</v>
      </c>
      <c r="T29" s="53">
        <f t="shared" si="27"/>
        <v>54.52380952380963</v>
      </c>
      <c r="U29">
        <f t="shared" si="28"/>
        <v>257</v>
      </c>
      <c r="V29" s="20">
        <f t="shared" si="29"/>
        <v>5.498613288315447</v>
      </c>
      <c r="Z29" s="54">
        <f t="shared" si="30"/>
        <v>0.6188340807174888</v>
      </c>
    </row>
    <row r="30" spans="1:26" ht="12.75">
      <c r="A30">
        <f t="shared" si="9"/>
        <v>3</v>
      </c>
      <c r="B30" s="17" t="s">
        <v>37</v>
      </c>
      <c r="C30" s="28">
        <f t="shared" si="10"/>
        <v>1.6666666666666667</v>
      </c>
      <c r="D30" s="20">
        <f t="shared" si="11"/>
        <v>0.6666666666666666</v>
      </c>
      <c r="E30" s="20">
        <f t="shared" si="12"/>
        <v>0.3333333333333333</v>
      </c>
      <c r="F30" s="26">
        <f t="shared" si="13"/>
        <v>1</v>
      </c>
      <c r="G30">
        <f t="shared" si="14"/>
        <v>0</v>
      </c>
      <c r="H30" s="29">
        <f t="shared" si="15"/>
        <v>1</v>
      </c>
      <c r="I30" s="31">
        <f t="shared" si="16"/>
        <v>1</v>
      </c>
      <c r="J30" s="33">
        <f t="shared" si="17"/>
        <v>0.6666666666666666</v>
      </c>
      <c r="K30" s="50">
        <f t="shared" si="18"/>
        <v>0.3333333333333333</v>
      </c>
      <c r="L30" s="2">
        <f t="shared" si="19"/>
        <v>0</v>
      </c>
      <c r="M30" s="52">
        <f t="shared" si="20"/>
        <v>0.3333333333333333</v>
      </c>
      <c r="N30" s="2">
        <f t="shared" si="21"/>
        <v>0.3333333333333333</v>
      </c>
      <c r="O30" s="50">
        <f t="shared" si="22"/>
        <v>0.3333333333333333</v>
      </c>
      <c r="P30" s="34">
        <f t="shared" si="23"/>
        <v>0</v>
      </c>
      <c r="Q30">
        <f t="shared" si="24"/>
        <v>0</v>
      </c>
      <c r="R30">
        <f t="shared" si="25"/>
        <v>0</v>
      </c>
      <c r="S30" s="53">
        <f t="shared" si="26"/>
        <v>3</v>
      </c>
      <c r="T30" s="53">
        <f t="shared" si="27"/>
        <v>28.333333333333343</v>
      </c>
      <c r="U30">
        <f t="shared" si="28"/>
        <v>-2</v>
      </c>
      <c r="V30" s="20">
        <f t="shared" si="29"/>
        <v>-3.8400000000000003</v>
      </c>
      <c r="Z30" s="54">
        <f t="shared" si="30"/>
        <v>0.6666666666666666</v>
      </c>
    </row>
    <row r="31" spans="1:26" ht="12.75">
      <c r="A31">
        <f t="shared" si="9"/>
        <v>22</v>
      </c>
      <c r="B31" s="17" t="s">
        <v>38</v>
      </c>
      <c r="C31" s="28">
        <f t="shared" si="10"/>
        <v>4.636363636363637</v>
      </c>
      <c r="D31" s="20">
        <f t="shared" si="11"/>
        <v>3.909090909090909</v>
      </c>
      <c r="E31" s="20">
        <f t="shared" si="12"/>
        <v>0.8636363636363636</v>
      </c>
      <c r="F31" s="26">
        <f t="shared" si="13"/>
        <v>4.7727272727272725</v>
      </c>
      <c r="G31">
        <f t="shared" si="14"/>
        <v>0</v>
      </c>
      <c r="H31" s="29">
        <f t="shared" si="15"/>
        <v>4.7727272727272725</v>
      </c>
      <c r="I31" s="31">
        <f t="shared" si="16"/>
        <v>1.5454545454545454</v>
      </c>
      <c r="J31" s="33">
        <f t="shared" si="17"/>
        <v>1.8636363636363635</v>
      </c>
      <c r="K31" s="50">
        <f t="shared" si="18"/>
        <v>2.8181818181818183</v>
      </c>
      <c r="L31" s="2">
        <f t="shared" si="19"/>
        <v>0.045454545454545456</v>
      </c>
      <c r="M31" s="52">
        <f t="shared" si="20"/>
        <v>0.2727272727272727</v>
      </c>
      <c r="N31" s="2">
        <f t="shared" si="21"/>
        <v>0.5454545454545454</v>
      </c>
      <c r="O31" s="50">
        <f t="shared" si="22"/>
        <v>0.6818181818181818</v>
      </c>
      <c r="P31" s="34">
        <f t="shared" si="23"/>
        <v>6.318181818181818</v>
      </c>
      <c r="Q31">
        <f t="shared" si="24"/>
        <v>4.363636363636363</v>
      </c>
      <c r="R31">
        <f t="shared" si="25"/>
        <v>1.9545454545454546</v>
      </c>
      <c r="S31" s="53">
        <f t="shared" si="26"/>
        <v>19</v>
      </c>
      <c r="T31" s="53">
        <f t="shared" si="27"/>
        <v>54.77272727272725</v>
      </c>
      <c r="U31">
        <f t="shared" si="28"/>
        <v>48</v>
      </c>
      <c r="V31" s="20">
        <f t="shared" si="29"/>
        <v>-0.7304546319193457</v>
      </c>
      <c r="Z31" s="54">
        <f t="shared" si="30"/>
        <v>0.4095238095238095</v>
      </c>
    </row>
    <row r="32" spans="1:26" ht="12.75">
      <c r="A32">
        <f t="shared" si="9"/>
        <v>7</v>
      </c>
      <c r="B32" s="17" t="s">
        <v>39</v>
      </c>
      <c r="C32" s="28">
        <f t="shared" si="10"/>
        <v>1.4285714285714286</v>
      </c>
      <c r="D32" s="20">
        <f t="shared" si="11"/>
        <v>1.2857142857142858</v>
      </c>
      <c r="E32" s="20">
        <f t="shared" si="12"/>
        <v>0</v>
      </c>
      <c r="F32" s="26">
        <f t="shared" si="13"/>
        <v>1.2857142857142858</v>
      </c>
      <c r="G32">
        <f t="shared" si="14"/>
        <v>0.42857142857142855</v>
      </c>
      <c r="H32" s="29">
        <f t="shared" si="15"/>
        <v>1.7142857142857142</v>
      </c>
      <c r="I32" s="31">
        <f t="shared" si="16"/>
        <v>0.7142857142857143</v>
      </c>
      <c r="J32" s="33">
        <f t="shared" si="17"/>
        <v>1</v>
      </c>
      <c r="K32" s="50">
        <f t="shared" si="18"/>
        <v>1.5714285714285714</v>
      </c>
      <c r="L32" s="2">
        <f t="shared" si="19"/>
        <v>2.2857142857142856</v>
      </c>
      <c r="M32" s="52">
        <f t="shared" si="20"/>
        <v>2</v>
      </c>
      <c r="N32" s="2">
        <f t="shared" si="21"/>
        <v>1.1428571428571428</v>
      </c>
      <c r="O32" s="50">
        <f t="shared" si="22"/>
        <v>0.42857142857142855</v>
      </c>
      <c r="P32" s="34">
        <f t="shared" si="23"/>
        <v>1</v>
      </c>
      <c r="Q32">
        <f t="shared" si="24"/>
        <v>0.8571428571428571</v>
      </c>
      <c r="R32">
        <f t="shared" si="25"/>
        <v>0.14285714285714285</v>
      </c>
      <c r="S32" s="53">
        <f t="shared" si="26"/>
        <v>23</v>
      </c>
      <c r="T32" s="53">
        <f t="shared" si="27"/>
        <v>32.14285714285711</v>
      </c>
      <c r="U32">
        <f t="shared" si="28"/>
        <v>-2</v>
      </c>
      <c r="V32" s="20">
        <f t="shared" si="29"/>
        <v>1.699544764795144</v>
      </c>
      <c r="Z32" s="54">
        <f t="shared" si="30"/>
        <v>0.3333333333333333</v>
      </c>
    </row>
    <row r="33" spans="1:26" ht="12.75">
      <c r="A33">
        <f t="shared" si="9"/>
        <v>22</v>
      </c>
      <c r="B33" s="17" t="s">
        <v>40</v>
      </c>
      <c r="C33" s="28">
        <f t="shared" si="10"/>
        <v>19.181818181818183</v>
      </c>
      <c r="D33" s="20">
        <f t="shared" si="11"/>
        <v>5.045454545454546</v>
      </c>
      <c r="E33" s="20">
        <f t="shared" si="12"/>
        <v>6.181818181818182</v>
      </c>
      <c r="F33" s="26">
        <f t="shared" si="13"/>
        <v>11.227272727272727</v>
      </c>
      <c r="G33">
        <f t="shared" si="14"/>
        <v>3.4545454545454546</v>
      </c>
      <c r="H33" s="29">
        <f t="shared" si="15"/>
        <v>14.681818181818182</v>
      </c>
      <c r="I33" s="31">
        <f t="shared" si="16"/>
        <v>6.545454545454546</v>
      </c>
      <c r="J33" s="33">
        <f t="shared" si="17"/>
        <v>5.636363636363637</v>
      </c>
      <c r="K33" s="50">
        <f t="shared" si="18"/>
        <v>3.8181818181818183</v>
      </c>
      <c r="L33" s="2">
        <f t="shared" si="19"/>
        <v>2.6818181818181817</v>
      </c>
      <c r="M33" s="52">
        <f t="shared" si="20"/>
        <v>1.2272727272727273</v>
      </c>
      <c r="N33" s="2">
        <f t="shared" si="21"/>
        <v>2.0454545454545454</v>
      </c>
      <c r="O33" s="50">
        <f t="shared" si="22"/>
        <v>1.7727272727272727</v>
      </c>
      <c r="P33" s="34">
        <f t="shared" si="23"/>
        <v>6.363636363636363</v>
      </c>
      <c r="Q33">
        <f t="shared" si="24"/>
        <v>5.5</v>
      </c>
      <c r="R33">
        <f t="shared" si="25"/>
        <v>0.8636363636363636</v>
      </c>
      <c r="S33" s="53">
        <f t="shared" si="26"/>
        <v>31</v>
      </c>
      <c r="T33" s="53">
        <f t="shared" si="27"/>
        <v>17.5</v>
      </c>
      <c r="U33">
        <f t="shared" si="28"/>
        <v>131</v>
      </c>
      <c r="V33" s="20">
        <f t="shared" si="29"/>
        <v>2.2079651373925673</v>
      </c>
      <c r="Z33" s="54">
        <f t="shared" si="30"/>
        <v>0.4845201238390093</v>
      </c>
    </row>
    <row r="34" spans="1:26" ht="12.75">
      <c r="A34">
        <f t="shared" si="9"/>
        <v>2</v>
      </c>
      <c r="B34" s="17" t="s">
        <v>41</v>
      </c>
      <c r="C34" s="28">
        <f t="shared" si="10"/>
        <v>1</v>
      </c>
      <c r="D34" s="20">
        <f t="shared" si="11"/>
        <v>0</v>
      </c>
      <c r="E34" s="20">
        <f t="shared" si="12"/>
        <v>0</v>
      </c>
      <c r="F34" s="26">
        <f t="shared" si="13"/>
        <v>0</v>
      </c>
      <c r="G34">
        <f t="shared" si="14"/>
        <v>0</v>
      </c>
      <c r="H34" s="29">
        <f t="shared" si="15"/>
        <v>0</v>
      </c>
      <c r="I34" s="31">
        <f t="shared" si="16"/>
        <v>1</v>
      </c>
      <c r="J34" s="33">
        <f t="shared" si="17"/>
        <v>0.5</v>
      </c>
      <c r="K34" s="50">
        <f t="shared" si="18"/>
        <v>1.5</v>
      </c>
      <c r="L34" s="2">
        <f t="shared" si="19"/>
        <v>0</v>
      </c>
      <c r="M34" s="52">
        <f t="shared" si="20"/>
        <v>0.5</v>
      </c>
      <c r="N34" s="2">
        <f t="shared" si="21"/>
        <v>0</v>
      </c>
      <c r="O34" s="50">
        <f t="shared" si="22"/>
        <v>0.5</v>
      </c>
      <c r="P34" s="34">
        <f t="shared" si="23"/>
        <v>0.5</v>
      </c>
      <c r="Q34">
        <f t="shared" si="24"/>
        <v>0.5</v>
      </c>
      <c r="R34">
        <f t="shared" si="25"/>
        <v>0</v>
      </c>
      <c r="S34" s="53">
        <f t="shared" si="26"/>
        <v>5</v>
      </c>
      <c r="T34" s="53">
        <f t="shared" si="27"/>
        <v>0</v>
      </c>
      <c r="U34">
        <f t="shared" si="28"/>
        <v>-2</v>
      </c>
      <c r="V34" s="20">
        <f t="shared" si="29"/>
        <v>-8</v>
      </c>
      <c r="Z34" s="54" t="e">
        <f t="shared" si="30"/>
        <v>#DIV/0!</v>
      </c>
    </row>
    <row r="35" spans="1:26" ht="12.75">
      <c r="A35">
        <f t="shared" si="9"/>
        <v>2</v>
      </c>
      <c r="B35" s="17" t="s">
        <v>42</v>
      </c>
      <c r="C35" s="28">
        <f t="shared" si="10"/>
        <v>3</v>
      </c>
      <c r="D35" s="20">
        <f t="shared" si="11"/>
        <v>0.5</v>
      </c>
      <c r="E35" s="20">
        <f t="shared" si="12"/>
        <v>1</v>
      </c>
      <c r="F35" s="26">
        <f t="shared" si="13"/>
        <v>1.5</v>
      </c>
      <c r="G35">
        <f t="shared" si="14"/>
        <v>0.5</v>
      </c>
      <c r="H35" s="29">
        <f t="shared" si="15"/>
        <v>2</v>
      </c>
      <c r="I35" s="31">
        <f t="shared" si="16"/>
        <v>3</v>
      </c>
      <c r="J35" s="33">
        <f t="shared" si="17"/>
        <v>2</v>
      </c>
      <c r="K35" s="50">
        <f t="shared" si="18"/>
        <v>1.5</v>
      </c>
      <c r="L35" s="2">
        <f t="shared" si="19"/>
        <v>0</v>
      </c>
      <c r="M35" s="52">
        <f t="shared" si="20"/>
        <v>0</v>
      </c>
      <c r="N35" s="2">
        <f t="shared" si="21"/>
        <v>0</v>
      </c>
      <c r="O35" s="50">
        <f t="shared" si="22"/>
        <v>0.5</v>
      </c>
      <c r="P35" s="34">
        <f t="shared" si="23"/>
        <v>1</v>
      </c>
      <c r="Q35">
        <f t="shared" si="24"/>
        <v>1</v>
      </c>
      <c r="R35">
        <f t="shared" si="25"/>
        <v>0</v>
      </c>
      <c r="S35" s="53">
        <f t="shared" si="26"/>
        <v>6</v>
      </c>
      <c r="T35" s="53">
        <f t="shared" si="27"/>
        <v>45</v>
      </c>
      <c r="U35">
        <f t="shared" si="28"/>
        <v>-2</v>
      </c>
      <c r="V35" s="20">
        <f t="shared" si="29"/>
        <v>-2.962962962962963</v>
      </c>
      <c r="Z35" s="54">
        <f t="shared" si="30"/>
        <v>0.25</v>
      </c>
    </row>
    <row r="36" spans="1:26" ht="12.75">
      <c r="A36">
        <f t="shared" si="9"/>
        <v>11</v>
      </c>
      <c r="B36" s="17" t="s">
        <v>43</v>
      </c>
      <c r="C36" s="28">
        <f t="shared" si="10"/>
        <v>2.1818181818181817</v>
      </c>
      <c r="D36" s="20">
        <f t="shared" si="11"/>
        <v>0.8181818181818182</v>
      </c>
      <c r="E36" s="20">
        <f t="shared" si="12"/>
        <v>0.5454545454545454</v>
      </c>
      <c r="F36" s="26">
        <f t="shared" si="13"/>
        <v>1.3636363636363635</v>
      </c>
      <c r="G36">
        <f t="shared" si="14"/>
        <v>1.0909090909090908</v>
      </c>
      <c r="H36" s="29">
        <f t="shared" si="15"/>
        <v>2.4545454545454546</v>
      </c>
      <c r="I36" s="31">
        <f t="shared" si="16"/>
        <v>1</v>
      </c>
      <c r="J36" s="33">
        <f t="shared" si="17"/>
        <v>1.2727272727272727</v>
      </c>
      <c r="K36" s="50">
        <f t="shared" si="18"/>
        <v>4.2727272727272725</v>
      </c>
      <c r="L36" s="2">
        <f t="shared" si="19"/>
        <v>6.181818181818182</v>
      </c>
      <c r="M36" s="52">
        <f t="shared" si="20"/>
        <v>4.909090909090909</v>
      </c>
      <c r="N36" s="2">
        <f t="shared" si="21"/>
        <v>2.1818181818181817</v>
      </c>
      <c r="O36" s="50">
        <f t="shared" si="22"/>
        <v>0.9090909090909091</v>
      </c>
      <c r="P36" s="34">
        <f t="shared" si="23"/>
        <v>4</v>
      </c>
      <c r="Q36">
        <f t="shared" si="24"/>
        <v>3.727272727272727</v>
      </c>
      <c r="R36">
        <f t="shared" si="25"/>
        <v>0.2727272727272727</v>
      </c>
      <c r="S36" s="53">
        <f t="shared" si="26"/>
        <v>36</v>
      </c>
      <c r="T36" s="53">
        <f t="shared" si="27"/>
        <v>40.454545454545496</v>
      </c>
      <c r="U36">
        <f t="shared" si="28"/>
        <v>11</v>
      </c>
      <c r="V36" s="20">
        <f t="shared" si="29"/>
        <v>2.7762858913447634</v>
      </c>
      <c r="Z36" s="54">
        <f t="shared" si="30"/>
        <v>0.37037037037037035</v>
      </c>
    </row>
    <row r="37" spans="3:22" ht="12.75">
      <c r="C37" s="28"/>
      <c r="D37" s="20"/>
      <c r="E37" s="20"/>
      <c r="F37" s="26"/>
      <c r="H37" s="29"/>
      <c r="I37" s="31"/>
      <c r="J37" s="33"/>
      <c r="K37" s="50"/>
      <c r="L37" s="2"/>
      <c r="M37" s="52"/>
      <c r="N37" s="2"/>
      <c r="O37" s="50"/>
      <c r="P37" s="34"/>
      <c r="S37" s="46"/>
      <c r="T37" s="46"/>
      <c r="V37" s="20"/>
    </row>
    <row r="38" spans="1:26" s="1" customFormat="1" ht="12.75" customHeight="1">
      <c r="A38" s="1">
        <f>A18</f>
        <v>22</v>
      </c>
      <c r="B38" s="7" t="s">
        <v>44</v>
      </c>
      <c r="C38" s="29">
        <f>C18/A18</f>
        <v>78.77272727272727</v>
      </c>
      <c r="D38" s="27">
        <f>E18/A38</f>
        <v>40.5</v>
      </c>
      <c r="E38" s="27">
        <f>H18/A38</f>
        <v>14.545454545454545</v>
      </c>
      <c r="F38" s="38">
        <f>(E18+H18)/A38</f>
        <v>55.04545454545455</v>
      </c>
      <c r="G38" s="1">
        <f>L18/A38</f>
        <v>7.318181818181818</v>
      </c>
      <c r="H38" s="29">
        <f>(E18+H18+L18)/A38</f>
        <v>62.36363636363637</v>
      </c>
      <c r="I38" s="35">
        <f>O18/A38</f>
        <v>32.13636363636363</v>
      </c>
      <c r="J38" s="36">
        <f>Q18/A38</f>
        <v>27.681818181818183</v>
      </c>
      <c r="K38" s="50">
        <f>R18/A38</f>
        <v>24.727272727272727</v>
      </c>
      <c r="L38" s="8">
        <f>S18/A38</f>
        <v>15.681818181818182</v>
      </c>
      <c r="M38" s="52">
        <f>T18/A38</f>
        <v>10.045454545454545</v>
      </c>
      <c r="N38" s="8">
        <f>U18/A38</f>
        <v>12.681818181818182</v>
      </c>
      <c r="O38" s="50">
        <f>V18/A38</f>
        <v>8.636363636363637</v>
      </c>
      <c r="P38" s="37">
        <f>X18/A38</f>
        <v>38.95454545454545</v>
      </c>
      <c r="Q38" s="1">
        <f>W18/A38</f>
        <v>27.59090909090909</v>
      </c>
      <c r="R38" s="1">
        <f>Y18/A38</f>
        <v>11.363636363636363</v>
      </c>
      <c r="S38" s="47"/>
      <c r="T38" s="47"/>
      <c r="U38">
        <f>((D18+G18+K18+N18)*2)+S18+U18+X18-R18-T18-V18-E18-H18-L18-O18</f>
        <v>529</v>
      </c>
      <c r="V38" s="20">
        <f>((S18+U18-T18-V18)/Z18)*2400</f>
        <v>1.9408481719123734</v>
      </c>
      <c r="Z38" s="54">
        <f>(D18*2+G18*2+K18*3)/(E18*2+H18*2+L18*2)</f>
        <v>0.48870262390670555</v>
      </c>
    </row>
    <row r="39" spans="19:20" ht="12.75">
      <c r="S39" s="53"/>
      <c r="T39" s="53"/>
    </row>
  </sheetData>
  <printOptions gridLines="1" horizontalCentered="1" verticalCentered="1"/>
  <pageMargins left="0.59" right="0.7874015748031497" top="0.984251968503937" bottom="0.984251968503937" header="0.5118110236220472" footer="0.5118110236220472"/>
  <pageSetup horizontalDpi="300" verticalDpi="300" orientation="landscape" pageOrder="overThenDown" paperSize="9" scale="81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statistiques équipe 1</dc:subject>
  <dc:creator>AGENCE DE BASSIN RMC</dc:creator>
  <cp:keywords/>
  <dc:description/>
  <cp:lastModifiedBy>Duchampt</cp:lastModifiedBy>
  <dcterms:modified xsi:type="dcterms:W3CDTF">2005-04-14T08:25:10Z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167136050</vt:i4>
  </property>
  <property fmtid="{D5CDD505-2E9C-101B-9397-08002B2CF9AE}" pid="4" name="_EmailSubje">
    <vt:lpwstr/>
  </property>
  <property fmtid="{D5CDD505-2E9C-101B-9397-08002B2CF9AE}" pid="5" name="_AuthorEma">
    <vt:lpwstr>Patrice.DUCHAMPT@eaurmc.fr</vt:lpwstr>
  </property>
  <property fmtid="{D5CDD505-2E9C-101B-9397-08002B2CF9AE}" pid="6" name="_AuthorEmailDisplayNa">
    <vt:lpwstr>DUCHAMPT Patrice</vt:lpwstr>
  </property>
</Properties>
</file>