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3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20.xml" ContentType="application/vnd.openxmlformats-officedocument.drawing+xml"/>
  <Override PartName="/xl/chartsheets/sheet20.xml" ContentType="application/vnd.openxmlformats-officedocument.spreadsheetml.chart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645" windowHeight="5385" tabRatio="628" activeTab="0"/>
  </bookViews>
  <sheets>
    <sheet name="stats" sheetId="1" r:id="rId1"/>
    <sheet name="Récap" sheetId="2" r:id="rId2"/>
    <sheet name="Adresse tirs" sheetId="3" r:id="rId3"/>
    <sheet name="Adresse raquette" sheetId="4" r:id="rId4"/>
    <sheet name="Adresse mi-distance" sheetId="5" r:id="rId5"/>
    <sheet name="Adresse 2 points" sheetId="6" r:id="rId6"/>
    <sheet name="Adresse 3 points" sheetId="7" r:id="rId7"/>
    <sheet name="Adresse lancers" sheetId="8" r:id="rId8"/>
    <sheet name="Moy.Points" sheetId="9" r:id="rId9"/>
    <sheet name="%points" sheetId="10" r:id="rId10"/>
    <sheet name="Tickets shoots" sheetId="11" r:id="rId11"/>
    <sheet name="%tickets" sheetId="12" r:id="rId12"/>
    <sheet name="Rebonds total" sheetId="13" r:id="rId13"/>
    <sheet name="Rebonds" sheetId="14" r:id="rId14"/>
    <sheet name="%rebonds" sheetId="15" r:id="rId15"/>
    <sheet name="Feuil2" sheetId="16" state="hidden" r:id="rId16"/>
    <sheet name="Inter-PB" sheetId="17" r:id="rId17"/>
    <sheet name="%interceptions" sheetId="18" r:id="rId18"/>
    <sheet name="Fautes" sheetId="19" r:id="rId19"/>
    <sheet name="Fautes-FP" sheetId="20" r:id="rId20"/>
    <sheet name="Passes" sheetId="21" r:id="rId21"/>
    <sheet name="Note moy." sheetId="22" r:id="rId22"/>
    <sheet name="Mains d'or" sheetId="23" r:id="rId23"/>
  </sheets>
  <definedNames/>
  <calcPr fullCalcOnLoad="1"/>
</workbook>
</file>

<file path=xl/sharedStrings.xml><?xml version="1.0" encoding="utf-8"?>
<sst xmlns="http://schemas.openxmlformats.org/spreadsheetml/2006/main" count="134" uniqueCount="82">
  <si>
    <t>STATISTIQUES GENERALES</t>
  </si>
  <si>
    <t>Joués</t>
  </si>
  <si>
    <t>Joueurs</t>
  </si>
  <si>
    <t>Points</t>
  </si>
  <si>
    <t>Tirs raquette                 réussis</t>
  </si>
  <si>
    <t>Tirs raquette               tentés</t>
  </si>
  <si>
    <t>%  raquette</t>
  </si>
  <si>
    <t>Mi-dist. réussis</t>
  </si>
  <si>
    <t>Mi-dist. tentés</t>
  </si>
  <si>
    <t>% à  mi-distance</t>
  </si>
  <si>
    <t>Total %               2 Pts</t>
  </si>
  <si>
    <t>3 pts réussis</t>
  </si>
  <si>
    <t>3 pts tentés</t>
  </si>
  <si>
    <t>% à  3 pts</t>
  </si>
  <si>
    <t>L.F. réussis</t>
  </si>
  <si>
    <t>L.F. tentés</t>
  </si>
  <si>
    <t xml:space="preserve">  %                    Lancers</t>
  </si>
  <si>
    <t>Fautes provoq</t>
  </si>
  <si>
    <t>Fautes</t>
  </si>
  <si>
    <t>Passes décisi.</t>
  </si>
  <si>
    <t>Mauv. passes</t>
  </si>
  <si>
    <t>Interceptions</t>
  </si>
  <si>
    <t>Pertes balle</t>
  </si>
  <si>
    <t>Rbds  déf</t>
  </si>
  <si>
    <t>Rbds total</t>
  </si>
  <si>
    <t>Rbds off</t>
  </si>
  <si>
    <t>Con-tres</t>
  </si>
  <si>
    <t>Secondes jouées</t>
  </si>
  <si>
    <t>Galis</t>
  </si>
  <si>
    <t>Anthony</t>
  </si>
  <si>
    <t>Franck</t>
  </si>
  <si>
    <t>Fidji</t>
  </si>
  <si>
    <t>Jérôme</t>
  </si>
  <si>
    <t>Stéphane</t>
  </si>
  <si>
    <t>Caillou</t>
  </si>
  <si>
    <t>Alain</t>
  </si>
  <si>
    <t>Ilia</t>
  </si>
  <si>
    <t>EQUIPE</t>
  </si>
  <si>
    <t>STATISTIQUES MOYENNES</t>
  </si>
  <si>
    <t>Tirs raquette tentés</t>
  </si>
  <si>
    <t>Tirs mi-dist. tentés</t>
  </si>
  <si>
    <t>Total Tirs 2 points tentés</t>
  </si>
  <si>
    <t>Tirs 3 points tentés</t>
  </si>
  <si>
    <t>Total tirs tentés</t>
  </si>
  <si>
    <t>Lancers-francs tentés</t>
  </si>
  <si>
    <t>Fautes provoquées</t>
  </si>
  <si>
    <t>Mauvaises passes</t>
  </si>
  <si>
    <t>Interc eptions</t>
  </si>
  <si>
    <t>Pertes de balle</t>
  </si>
  <si>
    <t>Rebonds total</t>
  </si>
  <si>
    <t>Rbds déf</t>
  </si>
  <si>
    <t>Temps de jeu minutes sec.</t>
  </si>
  <si>
    <t>Note joueur</t>
  </si>
  <si>
    <t>"Mains d'Or"</t>
  </si>
  <si>
    <t>Pts / mn</t>
  </si>
  <si>
    <t>Note/ match</t>
  </si>
  <si>
    <t xml:space="preserve">   Contres      / match</t>
  </si>
  <si>
    <t>Joueur le plus adroit</t>
  </si>
  <si>
    <t xml:space="preserve">    Points</t>
  </si>
  <si>
    <t>% Raquette</t>
  </si>
  <si>
    <t>% Mi-distance</t>
  </si>
  <si>
    <t>% 3 Points</t>
  </si>
  <si>
    <t>% Lancers</t>
  </si>
  <si>
    <t>Tirs tentés</t>
  </si>
  <si>
    <t xml:space="preserve">   Rebonds</t>
  </si>
  <si>
    <t>Lancers tentés</t>
  </si>
  <si>
    <t>Fautes provoq.</t>
  </si>
  <si>
    <t>Tps de jeu</t>
  </si>
  <si>
    <t>98-99</t>
  </si>
  <si>
    <t>99-00</t>
  </si>
  <si>
    <t>différence</t>
  </si>
  <si>
    <t>27'21</t>
  </si>
  <si>
    <t>13'08</t>
  </si>
  <si>
    <t>11'21</t>
  </si>
  <si>
    <t>24'09</t>
  </si>
  <si>
    <t>Stéph'</t>
  </si>
  <si>
    <t>16'28</t>
  </si>
  <si>
    <t>33'36</t>
  </si>
  <si>
    <t>36'00</t>
  </si>
  <si>
    <t>30'51</t>
  </si>
  <si>
    <t>Miguel</t>
  </si>
  <si>
    <t>Pierrick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</si>
</sst>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0.0"/>
    <numFmt numFmtId="174" formatCode="0.0000"/>
    <numFmt numFmtId="175" formatCode="0.000"/>
    <numFmt numFmtId="176" formatCode="_-* #,##0.0\ _F_-;\-* #,##0.0\ _F_-;_-* &quot;-&quot;??\ _F_-;_-@_-"/>
    <numFmt numFmtId="177" formatCode="_-* #,##0.000\ _F_-;\-* #,##0.000\ _F_-;_-* &quot;-&quot;??\ _F_-;_-@_-"/>
    <numFmt numFmtId="178" formatCode="_-* #,##0\ _F_-;\-* #,##0\ _F_-;_-* &quot;-&quot;??\ _F_-;_-@_-"/>
    <numFmt numFmtId="179" formatCode="_-* #,##0.0000\ _F_-;\-* #,##0.0000\ _F_-;_-* &quot;-&quot;??\ _F_-;_-@_-"/>
    <numFmt numFmtId="180" formatCode="_-* #,##0.00000\ _F_-;\-* #,##0.00000\ _F_-;_-* &quot;-&quot;??\ _F_-;_-@_-"/>
    <numFmt numFmtId="181" formatCode="_-* #,##0.000000\ _F_-;\-* #,##0.000000\ _F_-;_-* &quot;-&quot;??\ _F_-;_-@_-"/>
    <numFmt numFmtId="182" formatCode="_-* #,##0.0000000\ _F_-;\-* #,##0.0000000\ _F_-;_-* &quot;-&quot;??\ _F_-;_-@_-"/>
    <numFmt numFmtId="183" formatCode="0.000%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0"/>
    </font>
    <font>
      <b/>
      <sz val="10"/>
      <color indexed="14"/>
      <name val="Arial"/>
      <family val="0"/>
    </font>
    <font>
      <sz val="8"/>
      <color indexed="12"/>
      <name val="Arial"/>
      <family val="0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4"/>
      <name val="Arial"/>
      <family val="2"/>
    </font>
    <font>
      <b/>
      <u val="single"/>
      <sz val="10"/>
      <color indexed="20"/>
      <name val="Arial"/>
      <family val="2"/>
    </font>
    <font>
      <b/>
      <sz val="10"/>
      <color indexed="17"/>
      <name val="Arial"/>
      <family val="2"/>
    </font>
    <font>
      <b/>
      <u val="single"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9"/>
      <name val="Arial"/>
      <family val="2"/>
    </font>
    <font>
      <b/>
      <sz val="9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0"/>
      <color indexed="3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Arial Narrow"/>
      <family val="0"/>
    </font>
    <font>
      <b/>
      <i/>
      <sz val="10"/>
      <color indexed="12"/>
      <name val="Arial"/>
      <family val="2"/>
    </font>
    <font>
      <b/>
      <sz val="10"/>
      <color indexed="48"/>
      <name val="Arial"/>
      <family val="2"/>
    </font>
    <font>
      <i/>
      <sz val="10"/>
      <color indexed="12"/>
      <name val="Arial"/>
      <family val="0"/>
    </font>
    <font>
      <b/>
      <sz val="10"/>
      <color indexed="16"/>
      <name val="Arial"/>
      <family val="0"/>
    </font>
    <font>
      <sz val="10"/>
      <color indexed="33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 Rounded MT Bold"/>
      <family val="2"/>
    </font>
    <font>
      <b/>
      <u val="single"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Arial"/>
      <family val="2"/>
    </font>
    <font>
      <b/>
      <u val="single"/>
      <sz val="12"/>
      <name val="Garamond"/>
      <family val="1"/>
    </font>
    <font>
      <sz val="7"/>
      <name val="Arial"/>
      <family val="2"/>
    </font>
    <font>
      <sz val="12"/>
      <name val="Arial"/>
      <family val="2"/>
    </font>
    <font>
      <sz val="10"/>
      <color indexed="47"/>
      <name val="Arial"/>
      <family val="2"/>
    </font>
    <font>
      <b/>
      <sz val="10"/>
      <color indexed="47"/>
      <name val="Arial"/>
      <family val="2"/>
    </font>
    <font>
      <i/>
      <sz val="10"/>
      <color indexed="47"/>
      <name val="Arial"/>
      <family val="0"/>
    </font>
    <font>
      <b/>
      <i/>
      <sz val="10"/>
      <color indexed="47"/>
      <name val="Arial"/>
      <family val="2"/>
    </font>
    <font>
      <b/>
      <sz val="10"/>
      <color indexed="47"/>
      <name val="Arial Rounded MT Bold"/>
      <family val="2"/>
    </font>
    <font>
      <b/>
      <sz val="10"/>
      <name val="Arial Rounded MT Bold"/>
      <family val="2"/>
    </font>
    <font>
      <b/>
      <sz val="10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10" fontId="5" fillId="0" borderId="0" xfId="19" applyNumberFormat="1" applyFont="1" applyAlignment="1">
      <alignment/>
    </xf>
    <xf numFmtId="0" fontId="5" fillId="0" borderId="0" xfId="0" applyFont="1" applyAlignment="1">
      <alignment/>
    </xf>
    <xf numFmtId="9" fontId="6" fillId="0" borderId="0" xfId="19" applyFont="1" applyAlignment="1">
      <alignment/>
    </xf>
    <xf numFmtId="0" fontId="9" fillId="0" borderId="0" xfId="0" applyFont="1" applyFill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1" fontId="7" fillId="0" borderId="0" xfId="15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20" fillId="0" borderId="7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2" fontId="19" fillId="0" borderId="8" xfId="0" applyNumberFormat="1" applyFont="1" applyBorder="1" applyAlignment="1">
      <alignment/>
    </xf>
    <xf numFmtId="0" fontId="19" fillId="0" borderId="9" xfId="0" applyFont="1" applyBorder="1" applyAlignment="1">
      <alignment/>
    </xf>
    <xf numFmtId="2" fontId="19" fillId="0" borderId="8" xfId="15" applyNumberFormat="1" applyFont="1" applyBorder="1" applyAlignment="1">
      <alignment/>
    </xf>
    <xf numFmtId="2" fontId="19" fillId="0" borderId="9" xfId="0" applyNumberFormat="1" applyFont="1" applyBorder="1" applyAlignment="1">
      <alignment/>
    </xf>
    <xf numFmtId="0" fontId="19" fillId="0" borderId="8" xfId="0" applyFont="1" applyBorder="1" applyAlignment="1">
      <alignment/>
    </xf>
    <xf numFmtId="0" fontId="0" fillId="0" borderId="0" xfId="0" applyBorder="1" applyAlignment="1">
      <alignment/>
    </xf>
    <xf numFmtId="2" fontId="19" fillId="0" borderId="9" xfId="19" applyNumberFormat="1" applyFont="1" applyBorder="1" applyAlignment="1">
      <alignment/>
    </xf>
    <xf numFmtId="2" fontId="19" fillId="0" borderId="5" xfId="19" applyNumberFormat="1" applyFont="1" applyBorder="1" applyAlignment="1">
      <alignment/>
    </xf>
    <xf numFmtId="2" fontId="21" fillId="0" borderId="9" xfId="19" applyNumberFormat="1" applyFont="1" applyBorder="1" applyAlignment="1">
      <alignment/>
    </xf>
    <xf numFmtId="0" fontId="1" fillId="0" borderId="2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11" fillId="2" borderId="0" xfId="0" applyFont="1" applyFill="1" applyAlignment="1">
      <alignment horizontal="left"/>
    </xf>
    <xf numFmtId="10" fontId="12" fillId="2" borderId="0" xfId="19" applyNumberFormat="1" applyFont="1" applyFill="1" applyAlignment="1">
      <alignment horizontal="left"/>
    </xf>
    <xf numFmtId="0" fontId="12" fillId="2" borderId="0" xfId="0" applyFont="1" applyFill="1" applyAlignment="1">
      <alignment horizontal="left"/>
    </xf>
    <xf numFmtId="9" fontId="13" fillId="2" borderId="0" xfId="19" applyFont="1" applyFill="1" applyAlignment="1">
      <alignment horizontal="left"/>
    </xf>
    <xf numFmtId="0" fontId="0" fillId="2" borderId="0" xfId="0" applyFill="1" applyAlignment="1">
      <alignment/>
    </xf>
    <xf numFmtId="10" fontId="5" fillId="2" borderId="0" xfId="19" applyNumberFormat="1" applyFont="1" applyFill="1" applyAlignment="1">
      <alignment/>
    </xf>
    <xf numFmtId="0" fontId="5" fillId="2" borderId="0" xfId="0" applyFont="1" applyFill="1" applyAlignment="1">
      <alignment/>
    </xf>
    <xf numFmtId="9" fontId="6" fillId="2" borderId="0" xfId="19" applyFont="1" applyFill="1" applyAlignment="1">
      <alignment/>
    </xf>
    <xf numFmtId="0" fontId="2" fillId="2" borderId="0" xfId="0" applyFont="1" applyFill="1" applyAlignment="1">
      <alignment/>
    </xf>
    <xf numFmtId="2" fontId="20" fillId="0" borderId="6" xfId="0" applyNumberFormat="1" applyFont="1" applyBorder="1" applyAlignment="1">
      <alignment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/>
    </xf>
    <xf numFmtId="2" fontId="19" fillId="0" borderId="1" xfId="0" applyNumberFormat="1" applyFont="1" applyBorder="1" applyAlignment="1">
      <alignment/>
    </xf>
    <xf numFmtId="2" fontId="19" fillId="0" borderId="1" xfId="19" applyNumberFormat="1" applyFont="1" applyBorder="1" applyAlignment="1">
      <alignment/>
    </xf>
    <xf numFmtId="0" fontId="19" fillId="2" borderId="10" xfId="0" applyFont="1" applyFill="1" applyBorder="1" applyAlignment="1">
      <alignment/>
    </xf>
    <xf numFmtId="1" fontId="19" fillId="2" borderId="11" xfId="0" applyNumberFormat="1" applyFont="1" applyFill="1" applyBorder="1" applyAlignment="1">
      <alignment/>
    </xf>
    <xf numFmtId="1" fontId="19" fillId="0" borderId="12" xfId="0" applyNumberFormat="1" applyFont="1" applyBorder="1" applyAlignment="1">
      <alignment/>
    </xf>
    <xf numFmtId="0" fontId="19" fillId="0" borderId="7" xfId="0" applyFont="1" applyBorder="1" applyAlignment="1">
      <alignment/>
    </xf>
    <xf numFmtId="0" fontId="1" fillId="2" borderId="2" xfId="0" applyFont="1" applyFill="1" applyBorder="1" applyAlignment="1">
      <alignment/>
    </xf>
    <xf numFmtId="0" fontId="29" fillId="0" borderId="0" xfId="0" applyFont="1" applyAlignment="1">
      <alignment/>
    </xf>
    <xf numFmtId="2" fontId="30" fillId="0" borderId="9" xfId="0" applyNumberFormat="1" applyFont="1" applyBorder="1" applyAlignment="1">
      <alignment/>
    </xf>
    <xf numFmtId="0" fontId="30" fillId="0" borderId="8" xfId="0" applyFont="1" applyBorder="1" applyAlignment="1">
      <alignment/>
    </xf>
    <xf numFmtId="2" fontId="31" fillId="0" borderId="7" xfId="0" applyNumberFormat="1" applyFont="1" applyBorder="1" applyAlignment="1">
      <alignment/>
    </xf>
    <xf numFmtId="2" fontId="30" fillId="0" borderId="8" xfId="0" applyNumberFormat="1" applyFont="1" applyBorder="1" applyAlignment="1">
      <alignment/>
    </xf>
    <xf numFmtId="0" fontId="30" fillId="0" borderId="9" xfId="0" applyFont="1" applyBorder="1" applyAlignment="1">
      <alignment/>
    </xf>
    <xf numFmtId="0" fontId="31" fillId="0" borderId="7" xfId="0" applyFont="1" applyBorder="1" applyAlignment="1">
      <alignment/>
    </xf>
    <xf numFmtId="10" fontId="13" fillId="2" borderId="0" xfId="19" applyNumberFormat="1" applyFont="1" applyFill="1" applyAlignment="1">
      <alignment horizontal="left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10" fontId="6" fillId="2" borderId="0" xfId="19" applyNumberFormat="1" applyFont="1" applyFill="1" applyAlignment="1">
      <alignment/>
    </xf>
    <xf numFmtId="2" fontId="45" fillId="0" borderId="9" xfId="19" applyNumberFormat="1" applyFont="1" applyBorder="1" applyAlignment="1">
      <alignment/>
    </xf>
    <xf numFmtId="2" fontId="45" fillId="0" borderId="7" xfId="0" applyNumberFormat="1" applyFont="1" applyBorder="1" applyAlignment="1">
      <alignment/>
    </xf>
    <xf numFmtId="0" fontId="45" fillId="2" borderId="6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textRotation="90"/>
    </xf>
    <xf numFmtId="0" fontId="24" fillId="3" borderId="0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horizontal="center" vertical="center" wrapText="1"/>
    </xf>
    <xf numFmtId="10" fontId="24" fillId="3" borderId="0" xfId="19" applyNumberFormat="1" applyFont="1" applyFill="1" applyBorder="1" applyAlignment="1">
      <alignment horizontal="center" vertical="center" wrapText="1"/>
    </xf>
    <xf numFmtId="9" fontId="24" fillId="3" borderId="0" xfId="19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left"/>
    </xf>
    <xf numFmtId="0" fontId="7" fillId="3" borderId="14" xfId="0" applyFont="1" applyFill="1" applyBorder="1" applyAlignment="1">
      <alignment/>
    </xf>
    <xf numFmtId="0" fontId="25" fillId="3" borderId="14" xfId="0" applyFont="1" applyFill="1" applyBorder="1" applyAlignment="1">
      <alignment/>
    </xf>
    <xf numFmtId="10" fontId="7" fillId="3" borderId="14" xfId="19" applyNumberFormat="1" applyFont="1" applyFill="1" applyBorder="1" applyAlignment="1">
      <alignment/>
    </xf>
    <xf numFmtId="10" fontId="8" fillId="3" borderId="14" xfId="19" applyNumberFormat="1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32" fillId="3" borderId="14" xfId="0" applyFont="1" applyFill="1" applyBorder="1" applyAlignment="1">
      <alignment/>
    </xf>
    <xf numFmtId="0" fontId="27" fillId="3" borderId="14" xfId="0" applyFont="1" applyFill="1" applyBorder="1" applyAlignment="1">
      <alignment/>
    </xf>
    <xf numFmtId="0" fontId="28" fillId="3" borderId="14" xfId="0" applyFont="1" applyFill="1" applyBorder="1" applyAlignment="1">
      <alignment/>
    </xf>
    <xf numFmtId="0" fontId="25" fillId="3" borderId="15" xfId="0" applyFont="1" applyFill="1" applyBorder="1" applyAlignment="1">
      <alignment/>
    </xf>
    <xf numFmtId="0" fontId="7" fillId="3" borderId="16" xfId="0" applyFont="1" applyFill="1" applyBorder="1" applyAlignment="1">
      <alignment/>
    </xf>
    <xf numFmtId="0" fontId="25" fillId="3" borderId="17" xfId="0" applyFont="1" applyFill="1" applyBorder="1" applyAlignment="1">
      <alignment/>
    </xf>
    <xf numFmtId="10" fontId="7" fillId="3" borderId="17" xfId="19" applyNumberFormat="1" applyFont="1" applyFill="1" applyBorder="1" applyAlignment="1">
      <alignment/>
    </xf>
    <xf numFmtId="10" fontId="8" fillId="3" borderId="17" xfId="19" applyNumberFormat="1" applyFont="1" applyFill="1" applyBorder="1" applyAlignment="1">
      <alignment/>
    </xf>
    <xf numFmtId="0" fontId="4" fillId="3" borderId="17" xfId="0" applyFont="1" applyFill="1" applyBorder="1" applyAlignment="1">
      <alignment/>
    </xf>
    <xf numFmtId="0" fontId="32" fillId="3" borderId="17" xfId="0" applyFont="1" applyFill="1" applyBorder="1" applyAlignment="1">
      <alignment/>
    </xf>
    <xf numFmtId="0" fontId="27" fillId="3" borderId="17" xfId="0" applyFont="1" applyFill="1" applyBorder="1" applyAlignment="1">
      <alignment/>
    </xf>
    <xf numFmtId="0" fontId="28" fillId="3" borderId="17" xfId="0" applyFont="1" applyFill="1" applyBorder="1" applyAlignment="1">
      <alignment/>
    </xf>
    <xf numFmtId="0" fontId="25" fillId="3" borderId="18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25" fillId="3" borderId="19" xfId="0" applyFont="1" applyFill="1" applyBorder="1" applyAlignment="1">
      <alignment/>
    </xf>
    <xf numFmtId="10" fontId="7" fillId="3" borderId="0" xfId="19" applyNumberFormat="1" applyFont="1" applyFill="1" applyBorder="1" applyAlignment="1">
      <alignment/>
    </xf>
    <xf numFmtId="10" fontId="8" fillId="3" borderId="0" xfId="19" applyNumberFormat="1" applyFont="1" applyFill="1" applyBorder="1" applyAlignment="1">
      <alignment/>
    </xf>
    <xf numFmtId="0" fontId="4" fillId="3" borderId="19" xfId="0" applyFont="1" applyFill="1" applyBorder="1" applyAlignment="1">
      <alignment/>
    </xf>
    <xf numFmtId="0" fontId="32" fillId="3" borderId="19" xfId="0" applyFont="1" applyFill="1" applyBorder="1" applyAlignment="1">
      <alignment/>
    </xf>
    <xf numFmtId="0" fontId="27" fillId="3" borderId="19" xfId="0" applyFont="1" applyFill="1" applyBorder="1" applyAlignment="1">
      <alignment/>
    </xf>
    <xf numFmtId="0" fontId="28" fillId="3" borderId="0" xfId="0" applyFont="1" applyFill="1" applyBorder="1" applyAlignment="1">
      <alignment/>
    </xf>
    <xf numFmtId="0" fontId="25" fillId="3" borderId="0" xfId="0" applyFont="1" applyFill="1" applyBorder="1" applyAlignment="1">
      <alignment/>
    </xf>
    <xf numFmtId="0" fontId="7" fillId="3" borderId="20" xfId="0" applyFont="1" applyFill="1" applyBorder="1" applyAlignment="1">
      <alignment/>
    </xf>
    <xf numFmtId="0" fontId="7" fillId="3" borderId="19" xfId="0" applyFont="1" applyFill="1" applyBorder="1" applyAlignment="1">
      <alignment/>
    </xf>
    <xf numFmtId="0" fontId="26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vertical="center"/>
    </xf>
    <xf numFmtId="10" fontId="26" fillId="3" borderId="0" xfId="19" applyNumberFormat="1" applyFont="1" applyFill="1" applyBorder="1" applyAlignment="1">
      <alignment vertical="center"/>
    </xf>
    <xf numFmtId="0" fontId="24" fillId="3" borderId="0" xfId="0" applyFont="1" applyFill="1" applyBorder="1" applyAlignment="1">
      <alignment horizontal="center" vertical="center" textRotation="90" wrapText="1"/>
    </xf>
    <xf numFmtId="0" fontId="24" fillId="3" borderId="0" xfId="0" applyFont="1" applyFill="1" applyBorder="1" applyAlignment="1">
      <alignment horizontal="center" vertical="center" wrapText="1"/>
    </xf>
    <xf numFmtId="10" fontId="24" fillId="3" borderId="0" xfId="19" applyNumberFormat="1" applyFont="1" applyFill="1" applyBorder="1" applyAlignment="1">
      <alignment horizontal="center" vertical="center" wrapText="1"/>
    </xf>
    <xf numFmtId="9" fontId="24" fillId="3" borderId="0" xfId="19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Continuous" vertical="center" wrapText="1"/>
    </xf>
    <xf numFmtId="0" fontId="24" fillId="3" borderId="21" xfId="0" applyFont="1" applyFill="1" applyBorder="1" applyAlignment="1">
      <alignment horizontal="center"/>
    </xf>
    <xf numFmtId="0" fontId="24" fillId="3" borderId="14" xfId="0" applyFont="1" applyFill="1" applyBorder="1" applyAlignment="1">
      <alignment/>
    </xf>
    <xf numFmtId="0" fontId="37" fillId="3" borderId="22" xfId="0" applyFont="1" applyFill="1" applyBorder="1" applyAlignment="1">
      <alignment/>
    </xf>
    <xf numFmtId="0" fontId="24" fillId="3" borderId="16" xfId="0" applyFont="1" applyFill="1" applyBorder="1" applyAlignment="1">
      <alignment/>
    </xf>
    <xf numFmtId="2" fontId="7" fillId="3" borderId="17" xfId="0" applyNumberFormat="1" applyFont="1" applyFill="1" applyBorder="1" applyAlignment="1">
      <alignment/>
    </xf>
    <xf numFmtId="2" fontId="27" fillId="3" borderId="17" xfId="0" applyNumberFormat="1" applyFont="1" applyFill="1" applyBorder="1" applyAlignment="1">
      <alignment/>
    </xf>
    <xf numFmtId="171" fontId="35" fillId="3" borderId="17" xfId="15" applyFont="1" applyFill="1" applyBorder="1" applyAlignment="1">
      <alignment horizontal="center"/>
    </xf>
    <xf numFmtId="2" fontId="8" fillId="3" borderId="17" xfId="0" applyNumberFormat="1" applyFont="1" applyFill="1" applyBorder="1" applyAlignment="1">
      <alignment horizontal="center"/>
    </xf>
    <xf numFmtId="2" fontId="7" fillId="3" borderId="17" xfId="0" applyNumberFormat="1" applyFont="1" applyFill="1" applyBorder="1" applyAlignment="1">
      <alignment horizontal="right"/>
    </xf>
    <xf numFmtId="2" fontId="34" fillId="3" borderId="17" xfId="0" applyNumberFormat="1" applyFont="1" applyFill="1" applyBorder="1" applyAlignment="1">
      <alignment/>
    </xf>
    <xf numFmtId="171" fontId="7" fillId="3" borderId="17" xfId="15" applyFont="1" applyFill="1" applyBorder="1" applyAlignment="1">
      <alignment/>
    </xf>
    <xf numFmtId="2" fontId="14" fillId="3" borderId="17" xfId="0" applyNumberFormat="1" applyFont="1" applyFill="1" applyBorder="1" applyAlignment="1">
      <alignment/>
    </xf>
    <xf numFmtId="2" fontId="14" fillId="3" borderId="17" xfId="0" applyNumberFormat="1" applyFont="1" applyFill="1" applyBorder="1" applyAlignment="1">
      <alignment/>
    </xf>
    <xf numFmtId="2" fontId="7" fillId="3" borderId="17" xfId="0" applyNumberFormat="1" applyFont="1" applyFill="1" applyBorder="1" applyAlignment="1">
      <alignment/>
    </xf>
    <xf numFmtId="2" fontId="32" fillId="3" borderId="17" xfId="0" applyNumberFormat="1" applyFont="1" applyFill="1" applyBorder="1" applyAlignment="1">
      <alignment horizontal="center"/>
    </xf>
    <xf numFmtId="2" fontId="36" fillId="3" borderId="17" xfId="0" applyNumberFormat="1" applyFont="1" applyFill="1" applyBorder="1" applyAlignment="1">
      <alignment horizontal="center"/>
    </xf>
    <xf numFmtId="1" fontId="40" fillId="3" borderId="17" xfId="15" applyNumberFormat="1" applyFont="1" applyFill="1" applyBorder="1" applyAlignment="1">
      <alignment horizontal="right" vertical="center"/>
    </xf>
    <xf numFmtId="1" fontId="40" fillId="3" borderId="17" xfId="15" applyNumberFormat="1" applyFont="1" applyFill="1" applyBorder="1" applyAlignment="1">
      <alignment horizontal="center" vertical="center"/>
    </xf>
    <xf numFmtId="0" fontId="37" fillId="3" borderId="14" xfId="0" applyFont="1" applyFill="1" applyBorder="1" applyAlignment="1">
      <alignment/>
    </xf>
    <xf numFmtId="2" fontId="25" fillId="3" borderId="17" xfId="0" applyNumberFormat="1" applyFont="1" applyFill="1" applyBorder="1" applyAlignment="1">
      <alignment horizontal="center"/>
    </xf>
    <xf numFmtId="2" fontId="39" fillId="3" borderId="17" xfId="0" applyNumberFormat="1" applyFont="1" applyFill="1" applyBorder="1" applyAlignment="1">
      <alignment horizontal="center"/>
    </xf>
    <xf numFmtId="2" fontId="38" fillId="3" borderId="17" xfId="0" applyNumberFormat="1" applyFont="1" applyFill="1" applyBorder="1" applyAlignment="1">
      <alignment horizontal="centerContinuous"/>
    </xf>
    <xf numFmtId="0" fontId="38" fillId="4" borderId="17" xfId="0" applyFont="1" applyFill="1" applyBorder="1" applyAlignment="1">
      <alignment horizontal="centerContinuous"/>
    </xf>
    <xf numFmtId="10" fontId="25" fillId="3" borderId="18" xfId="0" applyNumberFormat="1" applyFont="1" applyFill="1" applyBorder="1" applyAlignment="1">
      <alignment/>
    </xf>
    <xf numFmtId="0" fontId="24" fillId="3" borderId="0" xfId="0" applyFont="1" applyFill="1" applyBorder="1" applyAlignment="1">
      <alignment/>
    </xf>
    <xf numFmtId="2" fontId="7" fillId="3" borderId="0" xfId="0" applyNumberFormat="1" applyFont="1" applyFill="1" applyBorder="1" applyAlignment="1">
      <alignment/>
    </xf>
    <xf numFmtId="2" fontId="27" fillId="3" borderId="0" xfId="0" applyNumberFormat="1" applyFont="1" applyFill="1" applyBorder="1" applyAlignment="1">
      <alignment/>
    </xf>
    <xf numFmtId="171" fontId="35" fillId="3" borderId="0" xfId="15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right"/>
    </xf>
    <xf numFmtId="2" fontId="34" fillId="3" borderId="0" xfId="0" applyNumberFormat="1" applyFont="1" applyFill="1" applyBorder="1" applyAlignment="1">
      <alignment/>
    </xf>
    <xf numFmtId="171" fontId="7" fillId="3" borderId="0" xfId="15" applyFont="1" applyFill="1" applyBorder="1" applyAlignment="1">
      <alignment/>
    </xf>
    <xf numFmtId="2" fontId="14" fillId="3" borderId="0" xfId="0" applyNumberFormat="1" applyFont="1" applyFill="1" applyBorder="1" applyAlignment="1">
      <alignment/>
    </xf>
    <xf numFmtId="2" fontId="14" fillId="3" borderId="0" xfId="0" applyNumberFormat="1" applyFont="1" applyFill="1" applyBorder="1" applyAlignment="1">
      <alignment/>
    </xf>
    <xf numFmtId="2" fontId="7" fillId="3" borderId="0" xfId="0" applyNumberFormat="1" applyFont="1" applyFill="1" applyBorder="1" applyAlignment="1">
      <alignment/>
    </xf>
    <xf numFmtId="2" fontId="32" fillId="3" borderId="0" xfId="0" applyNumberFormat="1" applyFont="1" applyFill="1" applyBorder="1" applyAlignment="1">
      <alignment horizontal="center"/>
    </xf>
    <xf numFmtId="2" fontId="36" fillId="3" borderId="0" xfId="0" applyNumberFormat="1" applyFont="1" applyFill="1" applyBorder="1" applyAlignment="1">
      <alignment horizontal="center"/>
    </xf>
    <xf numFmtId="1" fontId="40" fillId="3" borderId="0" xfId="15" applyNumberFormat="1" applyFont="1" applyFill="1" applyBorder="1" applyAlignment="1">
      <alignment vertical="center"/>
    </xf>
    <xf numFmtId="1" fontId="40" fillId="3" borderId="0" xfId="15" applyNumberFormat="1" applyFont="1" applyFill="1" applyBorder="1" applyAlignment="1">
      <alignment horizontal="center" vertical="center"/>
    </xf>
    <xf numFmtId="2" fontId="25" fillId="3" borderId="0" xfId="0" applyNumberFormat="1" applyFont="1" applyFill="1" applyBorder="1" applyAlignment="1">
      <alignment horizontal="center"/>
    </xf>
    <xf numFmtId="2" fontId="39" fillId="3" borderId="0" xfId="0" applyNumberFormat="1" applyFont="1" applyFill="1" applyBorder="1" applyAlignment="1">
      <alignment horizontal="center"/>
    </xf>
    <xf numFmtId="2" fontId="38" fillId="3" borderId="0" xfId="0" applyNumberFormat="1" applyFont="1" applyFill="1" applyBorder="1" applyAlignment="1">
      <alignment horizontal="centerContinuous"/>
    </xf>
    <xf numFmtId="0" fontId="38" fillId="4" borderId="0" xfId="0" applyFont="1" applyFill="1" applyAlignment="1">
      <alignment horizontal="centerContinuous"/>
    </xf>
    <xf numFmtId="10" fontId="25" fillId="3" borderId="0" xfId="0" applyNumberFormat="1" applyFont="1" applyFill="1" applyBorder="1" applyAlignment="1">
      <alignment/>
    </xf>
    <xf numFmtId="171" fontId="7" fillId="3" borderId="17" xfId="15" applyNumberFormat="1" applyFont="1" applyFill="1" applyBorder="1" applyAlignment="1">
      <alignment/>
    </xf>
    <xf numFmtId="1" fontId="40" fillId="3" borderId="17" xfId="15" applyNumberFormat="1" applyFont="1" applyFill="1" applyBorder="1" applyAlignment="1">
      <alignment vertical="center"/>
    </xf>
    <xf numFmtId="10" fontId="25" fillId="3" borderId="18" xfId="0" applyNumberFormat="1" applyFont="1" applyFill="1" applyBorder="1" applyAlignment="1">
      <alignment/>
    </xf>
    <xf numFmtId="0" fontId="26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vertical="center"/>
    </xf>
    <xf numFmtId="2" fontId="26" fillId="3" borderId="0" xfId="0" applyNumberFormat="1" applyFont="1" applyFill="1" applyBorder="1" applyAlignment="1">
      <alignment vertical="center"/>
    </xf>
    <xf numFmtId="171" fontId="26" fillId="3" borderId="0" xfId="15" applyNumberFormat="1" applyFont="1" applyFill="1" applyBorder="1" applyAlignment="1">
      <alignment horizontal="center" vertical="center"/>
    </xf>
    <xf numFmtId="2" fontId="26" fillId="3" borderId="0" xfId="0" applyNumberFormat="1" applyFont="1" applyFill="1" applyBorder="1" applyAlignment="1">
      <alignment horizontal="center" vertical="center"/>
    </xf>
    <xf numFmtId="2" fontId="26" fillId="3" borderId="0" xfId="0" applyNumberFormat="1" applyFont="1" applyFill="1" applyBorder="1" applyAlignment="1">
      <alignment horizontal="right" vertical="center"/>
    </xf>
    <xf numFmtId="171" fontId="26" fillId="3" borderId="0" xfId="15" applyNumberFormat="1" applyFont="1" applyFill="1" applyBorder="1" applyAlignment="1">
      <alignment vertical="center"/>
    </xf>
    <xf numFmtId="178" fontId="25" fillId="3" borderId="0" xfId="15" applyNumberFormat="1" applyFont="1" applyFill="1" applyBorder="1" applyAlignment="1">
      <alignment vertical="center"/>
    </xf>
    <xf numFmtId="0" fontId="26" fillId="3" borderId="14" xfId="0" applyFont="1" applyFill="1" applyBorder="1" applyAlignment="1">
      <alignment vertical="center"/>
    </xf>
    <xf numFmtId="2" fontId="26" fillId="3" borderId="0" xfId="0" applyNumberFormat="1" applyFont="1" applyFill="1" applyBorder="1" applyAlignment="1">
      <alignment horizontal="centerContinuous" vertical="center"/>
    </xf>
    <xf numFmtId="0" fontId="0" fillId="4" borderId="0" xfId="0" applyFill="1" applyAlignment="1">
      <alignment horizontal="centerContinuous" vertical="center"/>
    </xf>
    <xf numFmtId="10" fontId="26" fillId="3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10" fontId="12" fillId="2" borderId="10" xfId="19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10" fontId="8" fillId="2" borderId="10" xfId="19" applyNumberFormat="1" applyFont="1" applyFill="1" applyBorder="1" applyAlignment="1">
      <alignment horizontal="left"/>
    </xf>
    <xf numFmtId="0" fontId="0" fillId="2" borderId="11" xfId="0" applyFill="1" applyBorder="1" applyAlignment="1">
      <alignment/>
    </xf>
    <xf numFmtId="0" fontId="48" fillId="3" borderId="22" xfId="0" applyFont="1" applyFill="1" applyBorder="1" applyAlignment="1">
      <alignment/>
    </xf>
    <xf numFmtId="0" fontId="47" fillId="4" borderId="14" xfId="0" applyFont="1" applyFill="1" applyBorder="1" applyAlignment="1">
      <alignment horizontal="centerContinuous"/>
    </xf>
    <xf numFmtId="2" fontId="48" fillId="3" borderId="0" xfId="0" applyNumberFormat="1" applyFont="1" applyFill="1" applyBorder="1" applyAlignment="1">
      <alignment/>
    </xf>
    <xf numFmtId="2" fontId="49" fillId="3" borderId="0" xfId="0" applyNumberFormat="1" applyFont="1" applyFill="1" applyBorder="1" applyAlignment="1">
      <alignment/>
    </xf>
    <xf numFmtId="171" fontId="48" fillId="3" borderId="0" xfId="15" applyFont="1" applyFill="1" applyBorder="1" applyAlignment="1">
      <alignment horizontal="center"/>
    </xf>
    <xf numFmtId="2" fontId="48" fillId="3" borderId="0" xfId="0" applyNumberFormat="1" applyFont="1" applyFill="1" applyBorder="1" applyAlignment="1">
      <alignment horizontal="center"/>
    </xf>
    <xf numFmtId="2" fontId="50" fillId="3" borderId="0" xfId="0" applyNumberFormat="1" applyFont="1" applyFill="1" applyBorder="1" applyAlignment="1">
      <alignment/>
    </xf>
    <xf numFmtId="171" fontId="48" fillId="3" borderId="0" xfId="15" applyFont="1" applyFill="1" applyBorder="1" applyAlignment="1">
      <alignment/>
    </xf>
    <xf numFmtId="2" fontId="48" fillId="3" borderId="0" xfId="0" applyNumberFormat="1" applyFont="1" applyFill="1" applyBorder="1" applyAlignment="1">
      <alignment/>
    </xf>
    <xf numFmtId="2" fontId="48" fillId="3" borderId="0" xfId="0" applyNumberFormat="1" applyFont="1" applyFill="1" applyBorder="1" applyAlignment="1">
      <alignment horizontal="center"/>
    </xf>
    <xf numFmtId="2" fontId="49" fillId="3" borderId="0" xfId="0" applyNumberFormat="1" applyFont="1" applyFill="1" applyBorder="1" applyAlignment="1">
      <alignment horizontal="center"/>
    </xf>
    <xf numFmtId="1" fontId="51" fillId="3" borderId="0" xfId="15" applyNumberFormat="1" applyFont="1" applyFill="1" applyBorder="1" applyAlignment="1">
      <alignment vertical="center"/>
    </xf>
    <xf numFmtId="1" fontId="51" fillId="3" borderId="0" xfId="15" applyNumberFormat="1" applyFont="1" applyFill="1" applyBorder="1" applyAlignment="1">
      <alignment horizontal="center" vertical="center"/>
    </xf>
    <xf numFmtId="2" fontId="47" fillId="3" borderId="0" xfId="0" applyNumberFormat="1" applyFont="1" applyFill="1" applyBorder="1" applyAlignment="1">
      <alignment horizontal="center"/>
    </xf>
    <xf numFmtId="2" fontId="49" fillId="3" borderId="0" xfId="0" applyNumberFormat="1" applyFont="1" applyFill="1" applyBorder="1" applyAlignment="1">
      <alignment horizontal="center"/>
    </xf>
    <xf numFmtId="2" fontId="47" fillId="3" borderId="0" xfId="0" applyNumberFormat="1" applyFont="1" applyFill="1" applyBorder="1" applyAlignment="1">
      <alignment horizontal="centerContinuous"/>
    </xf>
    <xf numFmtId="0" fontId="47" fillId="4" borderId="0" xfId="0" applyFont="1" applyFill="1" applyAlignment="1">
      <alignment horizontal="centerContinuous"/>
    </xf>
    <xf numFmtId="10" fontId="47" fillId="3" borderId="0" xfId="0" applyNumberFormat="1" applyFont="1" applyFill="1" applyBorder="1" applyAlignment="1">
      <alignment/>
    </xf>
    <xf numFmtId="2" fontId="2" fillId="3" borderId="17" xfId="0" applyNumberFormat="1" applyFont="1" applyFill="1" applyBorder="1" applyAlignment="1">
      <alignment/>
    </xf>
    <xf numFmtId="2" fontId="1" fillId="3" borderId="17" xfId="0" applyNumberFormat="1" applyFont="1" applyFill="1" applyBorder="1" applyAlignment="1">
      <alignment horizontal="center"/>
    </xf>
    <xf numFmtId="1" fontId="52" fillId="3" borderId="17" xfId="15" applyNumberFormat="1" applyFont="1" applyFill="1" applyBorder="1" applyAlignment="1">
      <alignment vertical="center"/>
    </xf>
    <xf numFmtId="1" fontId="52" fillId="3" borderId="17" xfId="15" applyNumberFormat="1" applyFont="1" applyFill="1" applyBorder="1" applyAlignment="1">
      <alignment horizontal="center" vertical="center"/>
    </xf>
    <xf numFmtId="2" fontId="0" fillId="3" borderId="17" xfId="0" applyNumberFormat="1" applyFont="1" applyFill="1" applyBorder="1" applyAlignment="1">
      <alignment horizontal="center"/>
    </xf>
    <xf numFmtId="2" fontId="0" fillId="3" borderId="17" xfId="0" applyNumberFormat="1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Continuous"/>
    </xf>
    <xf numFmtId="10" fontId="0" fillId="3" borderId="18" xfId="0" applyNumberFormat="1" applyFont="1" applyFill="1" applyBorder="1" applyAlignment="1">
      <alignment/>
    </xf>
    <xf numFmtId="171" fontId="7" fillId="3" borderId="17" xfId="15" applyFont="1" applyFill="1" applyBorder="1" applyAlignment="1">
      <alignment/>
    </xf>
    <xf numFmtId="2" fontId="32" fillId="3" borderId="17" xfId="0" applyNumberFormat="1" applyFont="1" applyFill="1" applyBorder="1" applyAlignment="1">
      <alignment horizontal="center"/>
    </xf>
    <xf numFmtId="2" fontId="36" fillId="3" borderId="17" xfId="0" applyNumberFormat="1" applyFont="1" applyFill="1" applyBorder="1" applyAlignment="1">
      <alignment horizontal="center"/>
    </xf>
    <xf numFmtId="0" fontId="53" fillId="3" borderId="14" xfId="0" applyFont="1" applyFill="1" applyBorder="1" applyAlignment="1">
      <alignment/>
    </xf>
    <xf numFmtId="2" fontId="5" fillId="3" borderId="17" xfId="0" applyNumberFormat="1" applyFont="1" applyFill="1" applyBorder="1" applyAlignment="1">
      <alignment horizontal="centerContinuous"/>
    </xf>
    <xf numFmtId="172" fontId="7" fillId="3" borderId="14" xfId="19" applyNumberFormat="1" applyFont="1" applyFill="1" applyBorder="1" applyAlignment="1">
      <alignment/>
    </xf>
    <xf numFmtId="2" fontId="7" fillId="3" borderId="14" xfId="0" applyNumberFormat="1" applyFont="1" applyFill="1" applyBorder="1" applyAlignment="1">
      <alignment/>
    </xf>
    <xf numFmtId="2" fontId="7" fillId="3" borderId="14" xfId="0" applyNumberFormat="1" applyFont="1" applyFill="1" applyBorder="1" applyAlignment="1">
      <alignment horizontal="right"/>
    </xf>
    <xf numFmtId="171" fontId="7" fillId="3" borderId="14" xfId="15" applyFont="1" applyFill="1" applyBorder="1" applyAlignment="1">
      <alignment/>
    </xf>
    <xf numFmtId="2" fontId="39" fillId="3" borderId="14" xfId="0" applyNumberFormat="1" applyFont="1" applyFill="1" applyBorder="1" applyAlignment="1">
      <alignment horizontal="center"/>
    </xf>
    <xf numFmtId="10" fontId="0" fillId="3" borderId="15" xfId="0" applyNumberFormat="1" applyFont="1" applyFill="1" applyBorder="1" applyAlignment="1">
      <alignment/>
    </xf>
    <xf numFmtId="2" fontId="0" fillId="3" borderId="14" xfId="0" applyNumberFormat="1" applyFont="1" applyFill="1" applyBorder="1" applyAlignment="1">
      <alignment horizontal="center"/>
    </xf>
    <xf numFmtId="1" fontId="52" fillId="3" borderId="14" xfId="15" applyNumberFormat="1" applyFont="1" applyFill="1" applyBorder="1" applyAlignment="1">
      <alignment horizontal="center" vertical="center"/>
    </xf>
    <xf numFmtId="1" fontId="52" fillId="3" borderId="14" xfId="15" applyNumberFormat="1" applyFont="1" applyFill="1" applyBorder="1" applyAlignment="1">
      <alignment horizontal="right" vertical="center"/>
    </xf>
    <xf numFmtId="2" fontId="2" fillId="3" borderId="14" xfId="0" applyNumberFormat="1" applyFont="1" applyFill="1" applyBorder="1" applyAlignment="1">
      <alignment/>
    </xf>
    <xf numFmtId="171" fontId="35" fillId="3" borderId="14" xfId="15" applyFont="1" applyFill="1" applyBorder="1" applyAlignment="1">
      <alignment horizontal="center"/>
    </xf>
    <xf numFmtId="2" fontId="5" fillId="3" borderId="14" xfId="0" applyNumberFormat="1" applyFont="1" applyFill="1" applyBorder="1" applyAlignment="1">
      <alignment horizontal="centerContinuous"/>
    </xf>
    <xf numFmtId="2" fontId="8" fillId="3" borderId="14" xfId="0" applyNumberFormat="1" applyFont="1" applyFill="1" applyBorder="1" applyAlignment="1">
      <alignment horizontal="center"/>
    </xf>
    <xf numFmtId="2" fontId="34" fillId="3" borderId="14" xfId="0" applyNumberFormat="1" applyFont="1" applyFill="1" applyBorder="1" applyAlignment="1">
      <alignment/>
    </xf>
    <xf numFmtId="2" fontId="32" fillId="3" borderId="14" xfId="0" applyNumberFormat="1" applyFont="1" applyFill="1" applyBorder="1" applyAlignment="1">
      <alignment horizontal="center"/>
    </xf>
    <xf numFmtId="2" fontId="36" fillId="3" borderId="14" xfId="0" applyNumberFormat="1" applyFont="1" applyFill="1" applyBorder="1" applyAlignment="1">
      <alignment horizontal="center"/>
    </xf>
    <xf numFmtId="2" fontId="14" fillId="3" borderId="14" xfId="0" applyNumberFormat="1" applyFont="1" applyFill="1" applyBorder="1" applyAlignment="1">
      <alignment/>
    </xf>
    <xf numFmtId="0" fontId="37" fillId="3" borderId="14" xfId="0" applyFont="1" applyFill="1" applyBorder="1" applyAlignment="1">
      <alignment/>
    </xf>
    <xf numFmtId="0" fontId="37" fillId="3" borderId="22" xfId="0" applyFont="1" applyFill="1" applyBorder="1" applyAlignment="1">
      <alignment/>
    </xf>
    <xf numFmtId="10" fontId="54" fillId="3" borderId="0" xfId="19" applyNumberFormat="1" applyFont="1" applyFill="1" applyBorder="1" applyAlignment="1">
      <alignment/>
    </xf>
    <xf numFmtId="10" fontId="55" fillId="3" borderId="0" xfId="19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worksheet" Target="worksheets/sheet3.xml" /><Relationship Id="rId17" Type="http://schemas.openxmlformats.org/officeDocument/2006/relationships/chartsheet" Target="chartsheets/sheet14.xml" /><Relationship Id="rId18" Type="http://schemas.openxmlformats.org/officeDocument/2006/relationships/chartsheet" Target="chartsheets/sheet15.xml" /><Relationship Id="rId19" Type="http://schemas.openxmlformats.org/officeDocument/2006/relationships/chartsheet" Target="chartsheets/sheet16.xml" /><Relationship Id="rId20" Type="http://schemas.openxmlformats.org/officeDocument/2006/relationships/chartsheet" Target="chartsheets/sheet17.xml" /><Relationship Id="rId21" Type="http://schemas.openxmlformats.org/officeDocument/2006/relationships/chartsheet" Target="chartsheets/sheet18.xml" /><Relationship Id="rId22" Type="http://schemas.openxmlformats.org/officeDocument/2006/relationships/chartsheet" Target="chartsheets/sheet19.xml" /><Relationship Id="rId23" Type="http://schemas.openxmlformats.org/officeDocument/2006/relationships/chartsheet" Target="chartsheets/sheet20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Adresse aux tirs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5"/>
          <c:w val="0.883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stats!$F$4</c:f>
              <c:strCache>
                <c:ptCount val="1"/>
                <c:pt idx="0">
                  <c:v>%  raquette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stats!$B$5:$B$17</c:f>
              <c:strCache>
                <c:ptCount val="13"/>
                <c:pt idx="0">
                  <c:v>Pierrick</c:v>
                </c:pt>
                <c:pt idx="1">
                  <c:v>Galis</c:v>
                </c:pt>
                <c:pt idx="2">
                  <c:v>Anthony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7">
                  <c:v>Stéphane</c:v>
                </c:pt>
                <c:pt idx="8">
                  <c:v>Caillou</c:v>
                </c:pt>
                <c:pt idx="9">
                  <c:v>Alain</c:v>
                </c:pt>
                <c:pt idx="10">
                  <c:v>Ilia</c:v>
                </c:pt>
                <c:pt idx="11">
                  <c:v>Miguel</c:v>
                </c:pt>
                <c:pt idx="12">
                  <c:v>EQUIPE</c:v>
                </c:pt>
              </c:strCache>
            </c:strRef>
          </c:cat>
          <c:val>
            <c:numRef>
              <c:f>stats!$F$5:$F$17</c:f>
              <c:numCache>
                <c:ptCount val="13"/>
                <c:pt idx="0">
                  <c:v>0</c:v>
                </c:pt>
                <c:pt idx="1">
                  <c:v>0.5775862068965517</c:v>
                </c:pt>
                <c:pt idx="2">
                  <c:v>0.3870967741935484</c:v>
                </c:pt>
                <c:pt idx="3">
                  <c:v>0.59</c:v>
                </c:pt>
                <c:pt idx="4">
                  <c:v>0.325</c:v>
                </c:pt>
                <c:pt idx="5">
                  <c:v>0.5614035087719298</c:v>
                </c:pt>
                <c:pt idx="7">
                  <c:v>0.5211267605633803</c:v>
                </c:pt>
                <c:pt idx="8">
                  <c:v>0.6486486486486487</c:v>
                </c:pt>
                <c:pt idx="9">
                  <c:v>0.5641025641025641</c:v>
                </c:pt>
                <c:pt idx="10">
                  <c:v>0.6486486486486487</c:v>
                </c:pt>
                <c:pt idx="11">
                  <c:v>0</c:v>
                </c:pt>
                <c:pt idx="12">
                  <c:v>0.5731559854897219</c:v>
                </c:pt>
              </c:numCache>
            </c:numRef>
          </c:val>
        </c:ser>
        <c:ser>
          <c:idx val="1"/>
          <c:order val="1"/>
          <c:tx>
            <c:strRef>
              <c:f>stats!$I$4</c:f>
              <c:strCache>
                <c:ptCount val="1"/>
                <c:pt idx="0">
                  <c:v>% à  mi-distance</c:v>
                </c:pt>
              </c:strCache>
            </c:strRef>
          </c:tx>
          <c:spPr>
            <a:solidFill>
              <a:srgbClr val="C0C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stats!$B$5:$B$17</c:f>
              <c:strCache>
                <c:ptCount val="13"/>
                <c:pt idx="0">
                  <c:v>Pierrick</c:v>
                </c:pt>
                <c:pt idx="1">
                  <c:v>Galis</c:v>
                </c:pt>
                <c:pt idx="2">
                  <c:v>Anthony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7">
                  <c:v>Stéphane</c:v>
                </c:pt>
                <c:pt idx="8">
                  <c:v>Caillou</c:v>
                </c:pt>
                <c:pt idx="9">
                  <c:v>Alain</c:v>
                </c:pt>
                <c:pt idx="10">
                  <c:v>Ilia</c:v>
                </c:pt>
                <c:pt idx="11">
                  <c:v>Miguel</c:v>
                </c:pt>
                <c:pt idx="12">
                  <c:v>EQUIPE</c:v>
                </c:pt>
              </c:strCache>
            </c:strRef>
          </c:cat>
          <c:val>
            <c:numRef>
              <c:f>stats!$I$5:$I$17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0.3939393939393939</c:v>
                </c:pt>
                <c:pt idx="4">
                  <c:v>0</c:v>
                </c:pt>
                <c:pt idx="5">
                  <c:v>0.5</c:v>
                </c:pt>
                <c:pt idx="7">
                  <c:v>0.46153846153846156</c:v>
                </c:pt>
                <c:pt idx="8">
                  <c:v>0.1875</c:v>
                </c:pt>
                <c:pt idx="9">
                  <c:v>0.52</c:v>
                </c:pt>
                <c:pt idx="10">
                  <c:v>0.5697674418604651</c:v>
                </c:pt>
                <c:pt idx="11">
                  <c:v>0</c:v>
                </c:pt>
                <c:pt idx="12">
                  <c:v>0.445</c:v>
                </c:pt>
              </c:numCache>
            </c:numRef>
          </c:val>
        </c:ser>
        <c:ser>
          <c:idx val="2"/>
          <c:order val="2"/>
          <c:tx>
            <c:strRef>
              <c:f>stats!$M$4</c:f>
              <c:strCache>
                <c:ptCount val="1"/>
                <c:pt idx="0">
                  <c:v>% à  3 pts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stats!$B$5:$B$17</c:f>
              <c:strCache>
                <c:ptCount val="13"/>
                <c:pt idx="0">
                  <c:v>Pierrick</c:v>
                </c:pt>
                <c:pt idx="1">
                  <c:v>Galis</c:v>
                </c:pt>
                <c:pt idx="2">
                  <c:v>Anthony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7">
                  <c:v>Stéphane</c:v>
                </c:pt>
                <c:pt idx="8">
                  <c:v>Caillou</c:v>
                </c:pt>
                <c:pt idx="9">
                  <c:v>Alain</c:v>
                </c:pt>
                <c:pt idx="10">
                  <c:v>Ilia</c:v>
                </c:pt>
                <c:pt idx="11">
                  <c:v>Miguel</c:v>
                </c:pt>
                <c:pt idx="12">
                  <c:v>EQUIPE</c:v>
                </c:pt>
              </c:strCache>
            </c:strRef>
          </c:cat>
          <c:val>
            <c:numRef>
              <c:f>stats!$M$5:$M$17</c:f>
              <c:numCache>
                <c:ptCount val="13"/>
                <c:pt idx="0">
                  <c:v>0</c:v>
                </c:pt>
                <c:pt idx="1">
                  <c:v>0.2815533980582524</c:v>
                </c:pt>
                <c:pt idx="2">
                  <c:v>0.18181818181818182</c:v>
                </c:pt>
                <c:pt idx="3">
                  <c:v>0.2894736842105263</c:v>
                </c:pt>
                <c:pt idx="4">
                  <c:v>0</c:v>
                </c:pt>
                <c:pt idx="5">
                  <c:v>1</c:v>
                </c:pt>
                <c:pt idx="7">
                  <c:v>0</c:v>
                </c:pt>
                <c:pt idx="8">
                  <c:v>0.23333333333333334</c:v>
                </c:pt>
                <c:pt idx="9">
                  <c:v>0.3739130434782609</c:v>
                </c:pt>
                <c:pt idx="10">
                  <c:v>0.3103448275862069</c:v>
                </c:pt>
                <c:pt idx="11">
                  <c:v>0</c:v>
                </c:pt>
                <c:pt idx="12">
                  <c:v>0.30423280423280424</c:v>
                </c:pt>
              </c:numCache>
            </c:numRef>
          </c:val>
        </c:ser>
        <c:axId val="2862920"/>
        <c:axId val="25766281"/>
      </c:barChart>
      <c:catAx>
        <c:axId val="28629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766281"/>
        <c:crosses val="autoZero"/>
        <c:auto val="0"/>
        <c:lblOffset val="100"/>
        <c:noMultiLvlLbl val="0"/>
      </c:catAx>
      <c:valAx>
        <c:axId val="25766281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62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25"/>
          <c:y val="0.00475"/>
          <c:w val="0.12275"/>
          <c:h val="0.111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Tickets de shoots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7"/>
          <c:y val="0.21425"/>
          <c:w val="0.86"/>
          <c:h val="0.64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FFFFC0"/>
              </a:solidFill>
            </c:spPr>
          </c:dPt>
          <c:dPt>
            <c:idx val="5"/>
          </c:dPt>
          <c:dPt>
            <c:idx val="6"/>
            <c:spPr>
              <a:solidFill>
                <a:srgbClr val="FFFFC0"/>
              </a:solidFill>
            </c:spPr>
          </c:dPt>
          <c:dPt>
            <c:idx val="7"/>
          </c:dPt>
          <c:dPt>
            <c:idx val="8"/>
            <c:spPr>
              <a:solidFill>
                <a:srgbClr val="A0E0E0"/>
              </a:solidFill>
            </c:spPr>
          </c:dPt>
          <c:dPt>
            <c:idx val="9"/>
            <c:spPr>
              <a:solidFill>
                <a:srgbClr val="80206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/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/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/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delete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stats!$B$22:$B$33</c:f>
              <c:strCache>
                <c:ptCount val="12"/>
                <c:pt idx="0">
                  <c:v>Pierrick</c:v>
                </c:pt>
                <c:pt idx="1">
                  <c:v>Galis</c:v>
                </c:pt>
                <c:pt idx="2">
                  <c:v>Anthony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7">
                  <c:v>Stéphane</c:v>
                </c:pt>
                <c:pt idx="8">
                  <c:v>Caillou</c:v>
                </c:pt>
                <c:pt idx="9">
                  <c:v>Alain</c:v>
                </c:pt>
                <c:pt idx="10">
                  <c:v>Ilia</c:v>
                </c:pt>
                <c:pt idx="11">
                  <c:v>Miguel</c:v>
                </c:pt>
              </c:strCache>
            </c:strRef>
          </c:cat>
          <c:val>
            <c:numRef>
              <c:f>stats!$H$22:$H$33</c:f>
              <c:numCache>
                <c:ptCount val="12"/>
                <c:pt idx="0">
                  <c:v>2</c:v>
                </c:pt>
                <c:pt idx="1">
                  <c:v>10.181818181818182</c:v>
                </c:pt>
                <c:pt idx="2">
                  <c:v>3.235294117647059</c:v>
                </c:pt>
                <c:pt idx="3">
                  <c:v>10.45</c:v>
                </c:pt>
                <c:pt idx="4">
                  <c:v>1.9523809523809523</c:v>
                </c:pt>
                <c:pt idx="5">
                  <c:v>7.909090909090909</c:v>
                </c:pt>
                <c:pt idx="7">
                  <c:v>4.0476190476190474</c:v>
                </c:pt>
                <c:pt idx="8">
                  <c:v>9.545454545454545</c:v>
                </c:pt>
                <c:pt idx="9">
                  <c:v>8.523809523809524</c:v>
                </c:pt>
                <c:pt idx="10">
                  <c:v>10.761904761904763</c:v>
                </c:pt>
                <c:pt idx="1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Rebonds total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9875"/>
          <c:w val="0.9102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stats!$B$22:$B$33</c:f>
              <c:strCache>
                <c:ptCount val="12"/>
                <c:pt idx="0">
                  <c:v>Pierrick</c:v>
                </c:pt>
                <c:pt idx="1">
                  <c:v>Galis</c:v>
                </c:pt>
                <c:pt idx="2">
                  <c:v>Anthony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7">
                  <c:v>Stéphane</c:v>
                </c:pt>
                <c:pt idx="8">
                  <c:v>Caillou</c:v>
                </c:pt>
                <c:pt idx="9">
                  <c:v>Alain</c:v>
                </c:pt>
                <c:pt idx="10">
                  <c:v>Ilia</c:v>
                </c:pt>
                <c:pt idx="11">
                  <c:v>Miguel</c:v>
                </c:pt>
              </c:strCache>
            </c:strRef>
          </c:cat>
          <c:val>
            <c:numRef>
              <c:f>stats!$P$22:$P$33</c:f>
              <c:numCache>
                <c:ptCount val="12"/>
                <c:pt idx="0">
                  <c:v>0</c:v>
                </c:pt>
                <c:pt idx="1">
                  <c:v>2.727272727272727</c:v>
                </c:pt>
                <c:pt idx="2">
                  <c:v>1.1176470588235294</c:v>
                </c:pt>
                <c:pt idx="3">
                  <c:v>3.1</c:v>
                </c:pt>
                <c:pt idx="4">
                  <c:v>2.6666666666666665</c:v>
                </c:pt>
                <c:pt idx="5">
                  <c:v>6.590909090909091</c:v>
                </c:pt>
                <c:pt idx="7">
                  <c:v>2.619047619047619</c:v>
                </c:pt>
                <c:pt idx="8">
                  <c:v>6.090909090909091</c:v>
                </c:pt>
                <c:pt idx="9">
                  <c:v>2.9523809523809526</c:v>
                </c:pt>
                <c:pt idx="10">
                  <c:v>6.809523809523809</c:v>
                </c:pt>
                <c:pt idx="11">
                  <c:v>0</c:v>
                </c:pt>
              </c:numCache>
            </c:numRef>
          </c:val>
        </c:ser>
        <c:axId val="19565336"/>
        <c:axId val="41870297"/>
      </c:barChart>
      <c:catAx>
        <c:axId val="195653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41870297"/>
        <c:crosses val="autoZero"/>
        <c:auto val="0"/>
        <c:lblOffset val="100"/>
        <c:noMultiLvlLbl val="0"/>
      </c:catAx>
      <c:valAx>
        <c:axId val="4187029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95653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Rebonds défensifs et offensifs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5"/>
          <c:w val="0.8985"/>
          <c:h val="0.8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stats!$Q$21:$Q$21</c:f>
              <c:strCache>
                <c:ptCount val="1"/>
                <c:pt idx="0">
                  <c:v>Rbds déf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6"/>
              <c:delete val="1"/>
            </c:dLbl>
            <c:dLbl>
              <c:idx val="11"/>
              <c:delete val="1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stats!$B$22:$B$33</c:f>
              <c:strCache>
                <c:ptCount val="12"/>
                <c:pt idx="0">
                  <c:v>Pierrick</c:v>
                </c:pt>
                <c:pt idx="1">
                  <c:v>Galis</c:v>
                </c:pt>
                <c:pt idx="2">
                  <c:v>Anthony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7">
                  <c:v>Stéphane</c:v>
                </c:pt>
                <c:pt idx="8">
                  <c:v>Caillou</c:v>
                </c:pt>
                <c:pt idx="9">
                  <c:v>Alain</c:v>
                </c:pt>
                <c:pt idx="10">
                  <c:v>Ilia</c:v>
                </c:pt>
                <c:pt idx="11">
                  <c:v>Miguel</c:v>
                </c:pt>
              </c:strCache>
            </c:strRef>
          </c:cat>
          <c:val>
            <c:numRef>
              <c:f>stats!$Q$22:$Q$33</c:f>
              <c:numCache>
                <c:ptCount val="12"/>
                <c:pt idx="0">
                  <c:v>0</c:v>
                </c:pt>
                <c:pt idx="1">
                  <c:v>2.272727272727273</c:v>
                </c:pt>
                <c:pt idx="2">
                  <c:v>0.8235294117647058</c:v>
                </c:pt>
                <c:pt idx="3">
                  <c:v>2.2</c:v>
                </c:pt>
                <c:pt idx="4">
                  <c:v>1.380952380952381</c:v>
                </c:pt>
                <c:pt idx="5">
                  <c:v>4.863636363636363</c:v>
                </c:pt>
                <c:pt idx="7">
                  <c:v>1.8095238095238095</c:v>
                </c:pt>
                <c:pt idx="8">
                  <c:v>4.409090909090909</c:v>
                </c:pt>
                <c:pt idx="9">
                  <c:v>2.4285714285714284</c:v>
                </c:pt>
                <c:pt idx="10">
                  <c:v>5.666666666666667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stats!$R$21:$R$21</c:f>
              <c:strCache>
                <c:ptCount val="1"/>
                <c:pt idx="0">
                  <c:v>Rbds off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stats!$B$22:$B$33</c:f>
              <c:strCache>
                <c:ptCount val="12"/>
                <c:pt idx="0">
                  <c:v>Pierrick</c:v>
                </c:pt>
                <c:pt idx="1">
                  <c:v>Galis</c:v>
                </c:pt>
                <c:pt idx="2">
                  <c:v>Anthony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7">
                  <c:v>Stéphane</c:v>
                </c:pt>
                <c:pt idx="8">
                  <c:v>Caillou</c:v>
                </c:pt>
                <c:pt idx="9">
                  <c:v>Alain</c:v>
                </c:pt>
                <c:pt idx="10">
                  <c:v>Ilia</c:v>
                </c:pt>
                <c:pt idx="11">
                  <c:v>Miguel</c:v>
                </c:pt>
              </c:strCache>
            </c:strRef>
          </c:cat>
          <c:val>
            <c:numRef>
              <c:f>stats!$R$22:$R$33</c:f>
              <c:numCache>
                <c:ptCount val="12"/>
                <c:pt idx="0">
                  <c:v>0</c:v>
                </c:pt>
                <c:pt idx="1">
                  <c:v>0.45454545454545453</c:v>
                </c:pt>
                <c:pt idx="2">
                  <c:v>0.29411764705882354</c:v>
                </c:pt>
                <c:pt idx="3">
                  <c:v>0.9</c:v>
                </c:pt>
                <c:pt idx="4">
                  <c:v>1.2857142857142858</c:v>
                </c:pt>
                <c:pt idx="5">
                  <c:v>1.7272727272727273</c:v>
                </c:pt>
                <c:pt idx="7">
                  <c:v>0.8095238095238095</c:v>
                </c:pt>
                <c:pt idx="8">
                  <c:v>1.6818181818181819</c:v>
                </c:pt>
                <c:pt idx="9">
                  <c:v>0.5238095238095238</c:v>
                </c:pt>
                <c:pt idx="10">
                  <c:v>1.1428571428571428</c:v>
                </c:pt>
                <c:pt idx="11">
                  <c:v>0</c:v>
                </c:pt>
              </c:numCache>
            </c:numRef>
          </c:val>
        </c:ser>
        <c:overlap val="100"/>
        <c:axId val="41288354"/>
        <c:axId val="36050867"/>
      </c:barChart>
      <c:catAx>
        <c:axId val="412883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36050867"/>
        <c:crosses val="autoZero"/>
        <c:auto val="0"/>
        <c:lblOffset val="100"/>
        <c:noMultiLvlLbl val="0"/>
      </c:catAx>
      <c:valAx>
        <c:axId val="360508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288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5"/>
          <c:y val="0.0205"/>
          <c:w val="0.11675"/>
          <c:h val="0.06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Pourcentage des rebonds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7525"/>
          <c:y val="0.21825"/>
          <c:w val="0.8495"/>
          <c:h val="0.6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FFC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solidFill>
                <a:srgbClr val="802060"/>
              </a:solidFill>
            </c:spPr>
          </c:dPt>
          <c:dLbls>
            <c:dLbl>
              <c:idx val="0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delete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stats!$B$22:$B$33</c:f>
              <c:strCache>
                <c:ptCount val="12"/>
                <c:pt idx="0">
                  <c:v>Pierrick</c:v>
                </c:pt>
                <c:pt idx="1">
                  <c:v>Galis</c:v>
                </c:pt>
                <c:pt idx="2">
                  <c:v>Anthony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7">
                  <c:v>Stéphane</c:v>
                </c:pt>
                <c:pt idx="8">
                  <c:v>Caillou</c:v>
                </c:pt>
                <c:pt idx="9">
                  <c:v>Alain</c:v>
                </c:pt>
                <c:pt idx="10">
                  <c:v>Ilia</c:v>
                </c:pt>
                <c:pt idx="11">
                  <c:v>Miguel</c:v>
                </c:pt>
              </c:strCache>
            </c:strRef>
          </c:cat>
          <c:val>
            <c:numRef>
              <c:f>stats!$P$22:$P$33</c:f>
              <c:numCache>
                <c:ptCount val="12"/>
                <c:pt idx="0">
                  <c:v>0</c:v>
                </c:pt>
                <c:pt idx="1">
                  <c:v>2.727272727272727</c:v>
                </c:pt>
                <c:pt idx="2">
                  <c:v>1.1176470588235294</c:v>
                </c:pt>
                <c:pt idx="3">
                  <c:v>3.1</c:v>
                </c:pt>
                <c:pt idx="4">
                  <c:v>2.6666666666666665</c:v>
                </c:pt>
                <c:pt idx="5">
                  <c:v>6.590909090909091</c:v>
                </c:pt>
                <c:pt idx="7">
                  <c:v>2.619047619047619</c:v>
                </c:pt>
                <c:pt idx="8">
                  <c:v>6.090909090909091</c:v>
                </c:pt>
                <c:pt idx="9">
                  <c:v>2.9523809523809526</c:v>
                </c:pt>
                <c:pt idx="10">
                  <c:v>6.809523809523809</c:v>
                </c:pt>
                <c:pt idx="1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Interceptions / Pertes de balle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7"/>
          <c:w val="0.867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stats!$N$21:$N$21</c:f>
              <c:strCache>
                <c:ptCount val="1"/>
                <c:pt idx="0">
                  <c:v>Interc eptions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stats!$B$22:$B$33</c:f>
              <c:strCache>
                <c:ptCount val="12"/>
                <c:pt idx="0">
                  <c:v>Pierrick</c:v>
                </c:pt>
                <c:pt idx="1">
                  <c:v>Galis</c:v>
                </c:pt>
                <c:pt idx="2">
                  <c:v>Anthony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7">
                  <c:v>Stéphane</c:v>
                </c:pt>
                <c:pt idx="8">
                  <c:v>Caillou</c:v>
                </c:pt>
                <c:pt idx="9">
                  <c:v>Alain</c:v>
                </c:pt>
                <c:pt idx="10">
                  <c:v>Ilia</c:v>
                </c:pt>
                <c:pt idx="11">
                  <c:v>Miguel</c:v>
                </c:pt>
              </c:strCache>
            </c:strRef>
          </c:cat>
          <c:val>
            <c:numRef>
              <c:f>stats!$N$22:$N$33</c:f>
              <c:numCache>
                <c:ptCount val="12"/>
                <c:pt idx="0">
                  <c:v>2</c:v>
                </c:pt>
                <c:pt idx="1">
                  <c:v>1.3636363636363635</c:v>
                </c:pt>
                <c:pt idx="2">
                  <c:v>0.4117647058823529</c:v>
                </c:pt>
                <c:pt idx="3">
                  <c:v>1.65</c:v>
                </c:pt>
                <c:pt idx="4">
                  <c:v>0.8571428571428571</c:v>
                </c:pt>
                <c:pt idx="5">
                  <c:v>3</c:v>
                </c:pt>
                <c:pt idx="7">
                  <c:v>0.5238095238095238</c:v>
                </c:pt>
                <c:pt idx="8">
                  <c:v>1.7272727272727273</c:v>
                </c:pt>
                <c:pt idx="9">
                  <c:v>1.7142857142857142</c:v>
                </c:pt>
                <c:pt idx="10">
                  <c:v>0.9047619047619048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stats!$O$21:$O$21</c:f>
              <c:strCache>
                <c:ptCount val="1"/>
                <c:pt idx="0">
                  <c:v>Pertes de balle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stats!$B$22:$B$33</c:f>
              <c:strCache>
                <c:ptCount val="12"/>
                <c:pt idx="0">
                  <c:v>Pierrick</c:v>
                </c:pt>
                <c:pt idx="1">
                  <c:v>Galis</c:v>
                </c:pt>
                <c:pt idx="2">
                  <c:v>Anthony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7">
                  <c:v>Stéphane</c:v>
                </c:pt>
                <c:pt idx="8">
                  <c:v>Caillou</c:v>
                </c:pt>
                <c:pt idx="9">
                  <c:v>Alain</c:v>
                </c:pt>
                <c:pt idx="10">
                  <c:v>Ilia</c:v>
                </c:pt>
                <c:pt idx="11">
                  <c:v>Miguel</c:v>
                </c:pt>
              </c:strCache>
            </c:strRef>
          </c:cat>
          <c:val>
            <c:numRef>
              <c:f>stats!$O$22:$O$33</c:f>
              <c:numCache>
                <c:ptCount val="12"/>
                <c:pt idx="0">
                  <c:v>5</c:v>
                </c:pt>
                <c:pt idx="1">
                  <c:v>1.2272727272727273</c:v>
                </c:pt>
                <c:pt idx="2">
                  <c:v>0.9411764705882353</c:v>
                </c:pt>
                <c:pt idx="3">
                  <c:v>1.05</c:v>
                </c:pt>
                <c:pt idx="4">
                  <c:v>0.2857142857142857</c:v>
                </c:pt>
                <c:pt idx="5">
                  <c:v>1.6363636363636365</c:v>
                </c:pt>
                <c:pt idx="7">
                  <c:v>0.5714285714285714</c:v>
                </c:pt>
                <c:pt idx="8">
                  <c:v>0.6363636363636364</c:v>
                </c:pt>
                <c:pt idx="9">
                  <c:v>1</c:v>
                </c:pt>
                <c:pt idx="10">
                  <c:v>0.9047619047619048</c:v>
                </c:pt>
                <c:pt idx="11">
                  <c:v>1</c:v>
                </c:pt>
              </c:numCache>
            </c:numRef>
          </c:val>
        </c:ser>
        <c:axId val="56022348"/>
        <c:axId val="34439085"/>
      </c:barChart>
      <c:catAx>
        <c:axId val="560223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34439085"/>
        <c:crosses val="autoZero"/>
        <c:auto val="0"/>
        <c:lblOffset val="100"/>
        <c:noMultiLvlLbl val="0"/>
      </c:catAx>
      <c:valAx>
        <c:axId val="3443908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0223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6025"/>
          <c:y val="0.01825"/>
          <c:w val="0.13975"/>
          <c:h val="0.06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Pourcentage des interceptions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7475"/>
          <c:y val="0.21825"/>
          <c:w val="0.85025"/>
          <c:h val="0.63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FFC0"/>
              </a:solidFill>
            </c:spPr>
          </c:dPt>
          <c:dPt>
            <c:idx val="6"/>
            <c:spPr>
              <a:solidFill>
                <a:srgbClr val="8080FF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solidFill>
                <a:srgbClr val="80206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stats!$B$22:$B$33</c:f>
              <c:strCache>
                <c:ptCount val="12"/>
                <c:pt idx="0">
                  <c:v>Pierrick</c:v>
                </c:pt>
                <c:pt idx="1">
                  <c:v>Galis</c:v>
                </c:pt>
                <c:pt idx="2">
                  <c:v>Anthony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7">
                  <c:v>Stéphane</c:v>
                </c:pt>
                <c:pt idx="8">
                  <c:v>Caillou</c:v>
                </c:pt>
                <c:pt idx="9">
                  <c:v>Alain</c:v>
                </c:pt>
                <c:pt idx="10">
                  <c:v>Ilia</c:v>
                </c:pt>
                <c:pt idx="11">
                  <c:v>Miguel</c:v>
                </c:pt>
              </c:strCache>
            </c:strRef>
          </c:cat>
          <c:val>
            <c:numRef>
              <c:f>stats!$N$22:$N$33</c:f>
              <c:numCache>
                <c:ptCount val="12"/>
                <c:pt idx="0">
                  <c:v>2</c:v>
                </c:pt>
                <c:pt idx="1">
                  <c:v>1.3636363636363635</c:v>
                </c:pt>
                <c:pt idx="2">
                  <c:v>0.4117647058823529</c:v>
                </c:pt>
                <c:pt idx="3">
                  <c:v>1.65</c:v>
                </c:pt>
                <c:pt idx="4">
                  <c:v>0.8571428571428571</c:v>
                </c:pt>
                <c:pt idx="5">
                  <c:v>3</c:v>
                </c:pt>
                <c:pt idx="7">
                  <c:v>0.5238095238095238</c:v>
                </c:pt>
                <c:pt idx="8">
                  <c:v>1.7272727272727273</c:v>
                </c:pt>
                <c:pt idx="9">
                  <c:v>1.7142857142857142</c:v>
                </c:pt>
                <c:pt idx="10">
                  <c:v>0.9047619047619048</c:v>
                </c:pt>
                <c:pt idx="1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Fautes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93"/>
          <c:w val="0.914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stats!$B$22:$B$33</c:f>
              <c:strCache>
                <c:ptCount val="12"/>
                <c:pt idx="0">
                  <c:v>Pierrick</c:v>
                </c:pt>
                <c:pt idx="1">
                  <c:v>Galis</c:v>
                </c:pt>
                <c:pt idx="2">
                  <c:v>Anthony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7">
                  <c:v>Stéphane</c:v>
                </c:pt>
                <c:pt idx="8">
                  <c:v>Caillou</c:v>
                </c:pt>
                <c:pt idx="9">
                  <c:v>Alain</c:v>
                </c:pt>
                <c:pt idx="10">
                  <c:v>Ilia</c:v>
                </c:pt>
                <c:pt idx="11">
                  <c:v>Miguel</c:v>
                </c:pt>
              </c:strCache>
            </c:strRef>
          </c:cat>
          <c:val>
            <c:numRef>
              <c:f>stats!$K$22:$K$33</c:f>
              <c:numCache>
                <c:ptCount val="12"/>
                <c:pt idx="0">
                  <c:v>1</c:v>
                </c:pt>
                <c:pt idx="1">
                  <c:v>1.6818181818181819</c:v>
                </c:pt>
                <c:pt idx="2">
                  <c:v>2.0588235294117645</c:v>
                </c:pt>
                <c:pt idx="3">
                  <c:v>3.15</c:v>
                </c:pt>
                <c:pt idx="4">
                  <c:v>3.6666666666666665</c:v>
                </c:pt>
                <c:pt idx="5">
                  <c:v>4.363636363636363</c:v>
                </c:pt>
                <c:pt idx="7">
                  <c:v>2.619047619047619</c:v>
                </c:pt>
                <c:pt idx="8">
                  <c:v>2.9545454545454546</c:v>
                </c:pt>
                <c:pt idx="9">
                  <c:v>2.9047619047619047</c:v>
                </c:pt>
                <c:pt idx="10">
                  <c:v>3.4761904761904763</c:v>
                </c:pt>
                <c:pt idx="11">
                  <c:v>4</c:v>
                </c:pt>
              </c:numCache>
            </c:numRef>
          </c:val>
        </c:ser>
        <c:axId val="41516310"/>
        <c:axId val="38102471"/>
      </c:barChart>
      <c:catAx>
        <c:axId val="415163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38102471"/>
        <c:crosses val="autoZero"/>
        <c:auto val="0"/>
        <c:lblOffset val="100"/>
        <c:noMultiLvlLbl val="0"/>
      </c:catAx>
      <c:valAx>
        <c:axId val="381024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516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Fautes provoquées / Fautes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525"/>
          <c:w val="0.83875"/>
          <c:h val="0.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stats!$J$21:$J$21</c:f>
              <c:strCache>
                <c:ptCount val="1"/>
                <c:pt idx="0">
                  <c:v>Fautes provoquées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_-* #,##0.00\ _F_-;\-* #,##0.00\ _F_-;_-* &quot;-&quot;??\ _F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.00\ _F_-;\-* #,##0.00\ _F_-;_-* &quot;-&quot;??\ _F_-;_-@_-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stats!$B$22:$B$33</c:f>
              <c:strCache>
                <c:ptCount val="12"/>
                <c:pt idx="0">
                  <c:v>Pierrick</c:v>
                </c:pt>
                <c:pt idx="1">
                  <c:v>Galis</c:v>
                </c:pt>
                <c:pt idx="2">
                  <c:v>Anthony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7">
                  <c:v>Stéphane</c:v>
                </c:pt>
                <c:pt idx="8">
                  <c:v>Caillou</c:v>
                </c:pt>
                <c:pt idx="9">
                  <c:v>Alain</c:v>
                </c:pt>
                <c:pt idx="10">
                  <c:v>Ilia</c:v>
                </c:pt>
                <c:pt idx="11">
                  <c:v>Miguel</c:v>
                </c:pt>
              </c:strCache>
            </c:strRef>
          </c:cat>
          <c:val>
            <c:numRef>
              <c:f>stats!$J$22:$J$33</c:f>
              <c:numCache>
                <c:ptCount val="12"/>
                <c:pt idx="0">
                  <c:v>3</c:v>
                </c:pt>
                <c:pt idx="1">
                  <c:v>3.272727272727273</c:v>
                </c:pt>
                <c:pt idx="2">
                  <c:v>2.8823529411764706</c:v>
                </c:pt>
                <c:pt idx="3">
                  <c:v>2.05</c:v>
                </c:pt>
                <c:pt idx="4">
                  <c:v>1.2380952380952381</c:v>
                </c:pt>
                <c:pt idx="5">
                  <c:v>6.545454545454546</c:v>
                </c:pt>
                <c:pt idx="7">
                  <c:v>0.7619047619047619</c:v>
                </c:pt>
                <c:pt idx="8">
                  <c:v>1.5454545454545454</c:v>
                </c:pt>
                <c:pt idx="9">
                  <c:v>2.4761904761904763</c:v>
                </c:pt>
                <c:pt idx="10">
                  <c:v>2.8095238095238093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stats!$K$21:$K$21</c:f>
              <c:strCache>
                <c:ptCount val="1"/>
                <c:pt idx="0">
                  <c:v>Fautes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stats!$B$22:$B$33</c:f>
              <c:strCache>
                <c:ptCount val="12"/>
                <c:pt idx="0">
                  <c:v>Pierrick</c:v>
                </c:pt>
                <c:pt idx="1">
                  <c:v>Galis</c:v>
                </c:pt>
                <c:pt idx="2">
                  <c:v>Anthony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7">
                  <c:v>Stéphane</c:v>
                </c:pt>
                <c:pt idx="8">
                  <c:v>Caillou</c:v>
                </c:pt>
                <c:pt idx="9">
                  <c:v>Alain</c:v>
                </c:pt>
                <c:pt idx="10">
                  <c:v>Ilia</c:v>
                </c:pt>
                <c:pt idx="11">
                  <c:v>Miguel</c:v>
                </c:pt>
              </c:strCache>
            </c:strRef>
          </c:cat>
          <c:val>
            <c:numRef>
              <c:f>stats!$K$22:$K$33</c:f>
              <c:numCache>
                <c:ptCount val="12"/>
                <c:pt idx="0">
                  <c:v>1</c:v>
                </c:pt>
                <c:pt idx="1">
                  <c:v>1.6818181818181819</c:v>
                </c:pt>
                <c:pt idx="2">
                  <c:v>2.0588235294117645</c:v>
                </c:pt>
                <c:pt idx="3">
                  <c:v>3.15</c:v>
                </c:pt>
                <c:pt idx="4">
                  <c:v>3.6666666666666665</c:v>
                </c:pt>
                <c:pt idx="5">
                  <c:v>4.363636363636363</c:v>
                </c:pt>
                <c:pt idx="7">
                  <c:v>2.619047619047619</c:v>
                </c:pt>
                <c:pt idx="8">
                  <c:v>2.9545454545454546</c:v>
                </c:pt>
                <c:pt idx="9">
                  <c:v>2.9047619047619047</c:v>
                </c:pt>
                <c:pt idx="10">
                  <c:v>3.4761904761904763</c:v>
                </c:pt>
                <c:pt idx="11">
                  <c:v>4</c:v>
                </c:pt>
              </c:numCache>
            </c:numRef>
          </c:val>
        </c:ser>
        <c:axId val="7377920"/>
        <c:axId val="66401281"/>
      </c:barChart>
      <c:catAx>
        <c:axId val="73779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401281"/>
        <c:crosses val="autoZero"/>
        <c:auto val="0"/>
        <c:lblOffset val="100"/>
        <c:noMultiLvlLbl val="0"/>
      </c:catAx>
      <c:valAx>
        <c:axId val="664012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377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8"/>
          <c:y val="0.02525"/>
          <c:w val="0.16275"/>
          <c:h val="0.06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Passes décisives / Mauvaises passes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3525"/>
          <c:w val="0.83575"/>
          <c:h val="0.8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stats!$L$21:$L$21</c:f>
              <c:strCache>
                <c:ptCount val="1"/>
                <c:pt idx="0">
                  <c:v>Passes décisi.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stats!$B$22:$B$33</c:f>
              <c:strCache>
                <c:ptCount val="12"/>
                <c:pt idx="0">
                  <c:v>Pierrick</c:v>
                </c:pt>
                <c:pt idx="1">
                  <c:v>Galis</c:v>
                </c:pt>
                <c:pt idx="2">
                  <c:v>Anthony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7">
                  <c:v>Stéphane</c:v>
                </c:pt>
                <c:pt idx="8">
                  <c:v>Caillou</c:v>
                </c:pt>
                <c:pt idx="9">
                  <c:v>Alain</c:v>
                </c:pt>
                <c:pt idx="10">
                  <c:v>Ilia</c:v>
                </c:pt>
                <c:pt idx="11">
                  <c:v>Miguel</c:v>
                </c:pt>
              </c:strCache>
            </c:strRef>
          </c:cat>
          <c:val>
            <c:numRef>
              <c:f>stats!$L$22:$L$33</c:f>
              <c:numCache>
                <c:ptCount val="12"/>
                <c:pt idx="0">
                  <c:v>1</c:v>
                </c:pt>
                <c:pt idx="1">
                  <c:v>2.272727272727273</c:v>
                </c:pt>
                <c:pt idx="2">
                  <c:v>0.5882352941176471</c:v>
                </c:pt>
                <c:pt idx="3">
                  <c:v>1.25</c:v>
                </c:pt>
                <c:pt idx="4">
                  <c:v>0.09523809523809523</c:v>
                </c:pt>
                <c:pt idx="5">
                  <c:v>2.590909090909091</c:v>
                </c:pt>
                <c:pt idx="7">
                  <c:v>0.3333333333333333</c:v>
                </c:pt>
                <c:pt idx="8">
                  <c:v>1.1363636363636365</c:v>
                </c:pt>
                <c:pt idx="9">
                  <c:v>6.380952380952381</c:v>
                </c:pt>
                <c:pt idx="10">
                  <c:v>0.8095238095238095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stats!$M$21:$M$21</c:f>
              <c:strCache>
                <c:ptCount val="1"/>
                <c:pt idx="0">
                  <c:v>Mauvaises passes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stats!$B$22:$B$33</c:f>
              <c:strCache>
                <c:ptCount val="12"/>
                <c:pt idx="0">
                  <c:v>Pierrick</c:v>
                </c:pt>
                <c:pt idx="1">
                  <c:v>Galis</c:v>
                </c:pt>
                <c:pt idx="2">
                  <c:v>Anthony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7">
                  <c:v>Stéphane</c:v>
                </c:pt>
                <c:pt idx="8">
                  <c:v>Caillou</c:v>
                </c:pt>
                <c:pt idx="9">
                  <c:v>Alain</c:v>
                </c:pt>
                <c:pt idx="10">
                  <c:v>Ilia</c:v>
                </c:pt>
                <c:pt idx="11">
                  <c:v>Miguel</c:v>
                </c:pt>
              </c:strCache>
            </c:strRef>
          </c:cat>
          <c:val>
            <c:numRef>
              <c:f>stats!$M$22:$M$33</c:f>
              <c:numCache>
                <c:ptCount val="12"/>
                <c:pt idx="0">
                  <c:v>0</c:v>
                </c:pt>
                <c:pt idx="1">
                  <c:v>1.4090909090909092</c:v>
                </c:pt>
                <c:pt idx="2">
                  <c:v>1.1176470588235294</c:v>
                </c:pt>
                <c:pt idx="3">
                  <c:v>1.6</c:v>
                </c:pt>
                <c:pt idx="4">
                  <c:v>0.42857142857142855</c:v>
                </c:pt>
                <c:pt idx="5">
                  <c:v>1.5909090909090908</c:v>
                </c:pt>
                <c:pt idx="7">
                  <c:v>0.3333333333333333</c:v>
                </c:pt>
                <c:pt idx="8">
                  <c:v>1.4090909090909092</c:v>
                </c:pt>
                <c:pt idx="9">
                  <c:v>3.3333333333333335</c:v>
                </c:pt>
                <c:pt idx="10">
                  <c:v>0.5714285714285714</c:v>
                </c:pt>
                <c:pt idx="11">
                  <c:v>1</c:v>
                </c:pt>
              </c:numCache>
            </c:numRef>
          </c:val>
        </c:ser>
        <c:axId val="60740618"/>
        <c:axId val="9794651"/>
      </c:barChart>
      <c:catAx>
        <c:axId val="607406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9794651"/>
        <c:crosses val="autoZero"/>
        <c:auto val="0"/>
        <c:lblOffset val="100"/>
        <c:noMultiLvlLbl val="0"/>
      </c:catAx>
      <c:valAx>
        <c:axId val="97946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7406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975"/>
          <c:y val="0.032"/>
          <c:w val="0.1555"/>
          <c:h val="0.06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/>
              <a:t>Note moyenne des joueurs (rating)
</a:t>
            </a:r>
            <a:r>
              <a:rPr lang="en-US" cap="none" sz="1300" b="0" i="0" u="none" baseline="0"/>
              <a:t>(points + rebonds + passes + interceptions + contres - tirs et lancers ratés - pertes de balle - mauvaises passes)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125"/>
          <c:w val="0.97675"/>
          <c:h val="0.86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1"/>
            <c:spPr>
              <a:solidFill>
                <a:srgbClr val="FFFF99"/>
              </a:solidFill>
            </c:spPr>
          </c:dPt>
          <c:dPt>
            <c:idx val="11"/>
            <c:invertIfNegative val="1"/>
            <c:spPr>
              <a:solidFill>
                <a:srgbClr val="FFFF99"/>
              </a:solidFill>
            </c:spPr>
          </c:dPt>
          <c:dPt>
            <c:idx val="12"/>
            <c:invertIfNegative val="1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stats!$B$22:$B$34</c:f>
              <c:strCache>
                <c:ptCount val="13"/>
                <c:pt idx="0">
                  <c:v>Pierrick</c:v>
                </c:pt>
                <c:pt idx="1">
                  <c:v>Galis</c:v>
                </c:pt>
                <c:pt idx="2">
                  <c:v>Anthony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7">
                  <c:v>Stéphane</c:v>
                </c:pt>
                <c:pt idx="8">
                  <c:v>Caillou</c:v>
                </c:pt>
                <c:pt idx="9">
                  <c:v>Alain</c:v>
                </c:pt>
                <c:pt idx="10">
                  <c:v>Ilia</c:v>
                </c:pt>
                <c:pt idx="11">
                  <c:v>Miguel</c:v>
                </c:pt>
                <c:pt idx="12">
                  <c:v>EQUIPE</c:v>
                </c:pt>
              </c:strCache>
            </c:strRef>
          </c:cat>
          <c:val>
            <c:numRef>
              <c:f>stats!$X$22:$X$34</c:f>
              <c:numCache>
                <c:ptCount val="13"/>
                <c:pt idx="0">
                  <c:v>0</c:v>
                </c:pt>
                <c:pt idx="1">
                  <c:v>8.727272727272727</c:v>
                </c:pt>
                <c:pt idx="2">
                  <c:v>0.4117647058823529</c:v>
                </c:pt>
                <c:pt idx="3">
                  <c:v>8.8</c:v>
                </c:pt>
                <c:pt idx="4">
                  <c:v>3.3333333333333335</c:v>
                </c:pt>
                <c:pt idx="5">
                  <c:v>16</c:v>
                </c:pt>
                <c:pt idx="7">
                  <c:v>4.857142857142857</c:v>
                </c:pt>
                <c:pt idx="8">
                  <c:v>12.954545454545455</c:v>
                </c:pt>
                <c:pt idx="9">
                  <c:v>12.857142857142858</c:v>
                </c:pt>
                <c:pt idx="10">
                  <c:v>18.80952380952381</c:v>
                </c:pt>
                <c:pt idx="11">
                  <c:v>-1</c:v>
                </c:pt>
                <c:pt idx="12">
                  <c:v>84</c:v>
                </c:pt>
              </c:numCache>
            </c:numRef>
          </c:val>
        </c:ser>
        <c:axId val="21042996"/>
        <c:axId val="55169237"/>
      </c:barChart>
      <c:catAx>
        <c:axId val="210429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55169237"/>
        <c:crosses val="autoZero"/>
        <c:auto val="0"/>
        <c:lblOffset val="100"/>
        <c:noMultiLvlLbl val="0"/>
      </c:catAx>
      <c:valAx>
        <c:axId val="551692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0429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Adresse dans la raquette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975"/>
          <c:w val="0.8937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delete val="1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txPr>
                <a:bodyPr vert="horz" rot="0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 algn="ctr" rtl="1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stats!$B$5:$B$17</c:f>
              <c:strCache>
                <c:ptCount val="13"/>
                <c:pt idx="0">
                  <c:v>Pierrick</c:v>
                </c:pt>
                <c:pt idx="1">
                  <c:v>Galis</c:v>
                </c:pt>
                <c:pt idx="2">
                  <c:v>Anthony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7">
                  <c:v>Stéphane</c:v>
                </c:pt>
                <c:pt idx="8">
                  <c:v>Caillou</c:v>
                </c:pt>
                <c:pt idx="9">
                  <c:v>Alain</c:v>
                </c:pt>
                <c:pt idx="10">
                  <c:v>Ilia</c:v>
                </c:pt>
                <c:pt idx="11">
                  <c:v>Miguel</c:v>
                </c:pt>
                <c:pt idx="12">
                  <c:v>EQUIPE</c:v>
                </c:pt>
              </c:strCache>
            </c:strRef>
          </c:cat>
          <c:val>
            <c:numRef>
              <c:f>stats!$F$5:$F$17</c:f>
              <c:numCache>
                <c:ptCount val="13"/>
                <c:pt idx="0">
                  <c:v>0</c:v>
                </c:pt>
                <c:pt idx="1">
                  <c:v>0.5775862068965517</c:v>
                </c:pt>
                <c:pt idx="2">
                  <c:v>0.3870967741935484</c:v>
                </c:pt>
                <c:pt idx="3">
                  <c:v>0.59</c:v>
                </c:pt>
                <c:pt idx="4">
                  <c:v>0.325</c:v>
                </c:pt>
                <c:pt idx="5">
                  <c:v>0.5614035087719298</c:v>
                </c:pt>
                <c:pt idx="7">
                  <c:v>0.5211267605633803</c:v>
                </c:pt>
                <c:pt idx="8">
                  <c:v>0.6486486486486487</c:v>
                </c:pt>
                <c:pt idx="9">
                  <c:v>0.5641025641025641</c:v>
                </c:pt>
                <c:pt idx="10">
                  <c:v>0.6486486486486487</c:v>
                </c:pt>
                <c:pt idx="11">
                  <c:v>0</c:v>
                </c:pt>
                <c:pt idx="12">
                  <c:v>0.5731559854897219</c:v>
                </c:pt>
              </c:numCache>
            </c:numRef>
          </c:val>
        </c:ser>
        <c:axId val="30569938"/>
        <c:axId val="6693987"/>
      </c:barChart>
      <c:catAx>
        <c:axId val="305699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93987"/>
        <c:crosses val="autoZero"/>
        <c:auto val="0"/>
        <c:lblOffset val="100"/>
        <c:noMultiLvlLbl val="0"/>
      </c:catAx>
      <c:valAx>
        <c:axId val="66939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5699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latin typeface="Arial"/>
                <a:ea typeface="Arial"/>
                <a:cs typeface="Arial"/>
              </a:rPr>
              <a:t>"Mains d'or"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(passes décisives + interceptions - pertes de balles - mauvaises passes / minutes jouées  x  40 minutes)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5"/>
          <c:w val="0.9132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1"/>
            <c:spPr>
              <a:solidFill>
                <a:srgbClr val="FFFF99"/>
              </a:solidFill>
            </c:spPr>
          </c:dPt>
          <c:dPt>
            <c:idx val="11"/>
            <c:invertIfNegative val="1"/>
            <c:spPr>
              <a:solidFill>
                <a:srgbClr val="FFFF99"/>
              </a:solidFill>
            </c:spPr>
          </c:dPt>
          <c:dPt>
            <c:idx val="12"/>
            <c:invertIfNegative val="1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stats!$B$22:$B$34</c:f>
              <c:strCache>
                <c:ptCount val="13"/>
                <c:pt idx="0">
                  <c:v>Pierrick</c:v>
                </c:pt>
                <c:pt idx="1">
                  <c:v>Galis</c:v>
                </c:pt>
                <c:pt idx="2">
                  <c:v>Anthony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7">
                  <c:v>Stéphane</c:v>
                </c:pt>
                <c:pt idx="8">
                  <c:v>Caillou</c:v>
                </c:pt>
                <c:pt idx="9">
                  <c:v>Alain</c:v>
                </c:pt>
                <c:pt idx="10">
                  <c:v>Ilia</c:v>
                </c:pt>
                <c:pt idx="11">
                  <c:v>Miguel</c:v>
                </c:pt>
                <c:pt idx="12">
                  <c:v>EQUIPE</c:v>
                </c:pt>
              </c:strCache>
            </c:strRef>
          </c:cat>
          <c:val>
            <c:numRef>
              <c:f>stats!$V$22:$V$34</c:f>
              <c:numCache>
                <c:ptCount val="13"/>
                <c:pt idx="0">
                  <c:v>-7.1724137931034475</c:v>
                </c:pt>
                <c:pt idx="1">
                  <c:v>1.647940074906367</c:v>
                </c:pt>
                <c:pt idx="2">
                  <c:v>-4.186046511627907</c:v>
                </c:pt>
                <c:pt idx="3">
                  <c:v>0.5073170731707317</c:v>
                </c:pt>
                <c:pt idx="4">
                  <c:v>0.9059233449477352</c:v>
                </c:pt>
                <c:pt idx="5">
                  <c:v>3.843092666287663</c:v>
                </c:pt>
                <c:pt idx="7">
                  <c:v>-0.13520540821632865</c:v>
                </c:pt>
                <c:pt idx="8">
                  <c:v>1.1843603694799443</c:v>
                </c:pt>
                <c:pt idx="9">
                  <c:v>4.347089947089947</c:v>
                </c:pt>
                <c:pt idx="10">
                  <c:v>0.35187440790364055</c:v>
                </c:pt>
                <c:pt idx="11">
                  <c:v>-3.5374149659863945</c:v>
                </c:pt>
                <c:pt idx="12">
                  <c:v>1.6063591327770348</c:v>
                </c:pt>
              </c:numCache>
            </c:numRef>
          </c:val>
        </c:ser>
        <c:axId val="26761086"/>
        <c:axId val="39523183"/>
      </c:barChart>
      <c:catAx>
        <c:axId val="267610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39523183"/>
        <c:crosses val="autoZero"/>
        <c:auto val="0"/>
        <c:lblOffset val="100"/>
        <c:noMultiLvlLbl val="0"/>
      </c:catAx>
      <c:valAx>
        <c:axId val="395231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7610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Adresse à mi-distance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9675"/>
          <c:w val="0.894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txPr>
                <a:bodyPr vert="horz" rot="0"/>
                <a:lstStyle/>
                <a:p>
                  <a:pPr algn="ctr" rtl="1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 algn="ctr" rtl="1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stats!$B$5:$B$17</c:f>
              <c:strCache>
                <c:ptCount val="13"/>
                <c:pt idx="0">
                  <c:v>Pierrick</c:v>
                </c:pt>
                <c:pt idx="1">
                  <c:v>Galis</c:v>
                </c:pt>
                <c:pt idx="2">
                  <c:v>Anthony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7">
                  <c:v>Stéphane</c:v>
                </c:pt>
                <c:pt idx="8">
                  <c:v>Caillou</c:v>
                </c:pt>
                <c:pt idx="9">
                  <c:v>Alain</c:v>
                </c:pt>
                <c:pt idx="10">
                  <c:v>Ilia</c:v>
                </c:pt>
                <c:pt idx="11">
                  <c:v>Miguel</c:v>
                </c:pt>
                <c:pt idx="12">
                  <c:v>EQUIPE</c:v>
                </c:pt>
              </c:strCache>
            </c:strRef>
          </c:cat>
          <c:val>
            <c:numRef>
              <c:f>stats!$I$5:$I$17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0.3939393939393939</c:v>
                </c:pt>
                <c:pt idx="4">
                  <c:v>0</c:v>
                </c:pt>
                <c:pt idx="5">
                  <c:v>0.5</c:v>
                </c:pt>
                <c:pt idx="7">
                  <c:v>0.46153846153846156</c:v>
                </c:pt>
                <c:pt idx="8">
                  <c:v>0.1875</c:v>
                </c:pt>
                <c:pt idx="9">
                  <c:v>0.52</c:v>
                </c:pt>
                <c:pt idx="10">
                  <c:v>0.5697674418604651</c:v>
                </c:pt>
                <c:pt idx="11">
                  <c:v>0</c:v>
                </c:pt>
                <c:pt idx="12">
                  <c:v>0.445</c:v>
                </c:pt>
              </c:numCache>
            </c:numRef>
          </c:val>
        </c:ser>
        <c:axId val="60245884"/>
        <c:axId val="5342045"/>
      </c:barChart>
      <c:catAx>
        <c:axId val="602458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42045"/>
        <c:crosses val="autoZero"/>
        <c:auto val="0"/>
        <c:lblOffset val="100"/>
        <c:noMultiLvlLbl val="0"/>
      </c:catAx>
      <c:valAx>
        <c:axId val="5342045"/>
        <c:scaling>
          <c:orientation val="minMax"/>
          <c:max val="0.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24588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Adresse à 2 points
(raquette + mi-distance)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995"/>
          <c:w val="0.8937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txPr>
                <a:bodyPr vert="horz" rot="0"/>
                <a:lstStyle/>
                <a:p>
                  <a:pPr algn="ctr" rtl="1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 algn="ctr" rtl="1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stats!$B$5:$B$17</c:f>
              <c:strCache>
                <c:ptCount val="13"/>
                <c:pt idx="0">
                  <c:v>Pierrick</c:v>
                </c:pt>
                <c:pt idx="1">
                  <c:v>Galis</c:v>
                </c:pt>
                <c:pt idx="2">
                  <c:v>Anthony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7">
                  <c:v>Stéphane</c:v>
                </c:pt>
                <c:pt idx="8">
                  <c:v>Caillou</c:v>
                </c:pt>
                <c:pt idx="9">
                  <c:v>Alain</c:v>
                </c:pt>
                <c:pt idx="10">
                  <c:v>Ilia</c:v>
                </c:pt>
                <c:pt idx="11">
                  <c:v>Miguel</c:v>
                </c:pt>
                <c:pt idx="12">
                  <c:v>EQUIPE</c:v>
                </c:pt>
              </c:strCache>
            </c:strRef>
          </c:cat>
          <c:val>
            <c:numRef>
              <c:f>stats!$J$5:$J$17</c:f>
              <c:numCache>
                <c:ptCount val="13"/>
                <c:pt idx="0">
                  <c:v>0</c:v>
                </c:pt>
                <c:pt idx="1">
                  <c:v>0.5537190082644629</c:v>
                </c:pt>
                <c:pt idx="2">
                  <c:v>0.3939393939393939</c:v>
                </c:pt>
                <c:pt idx="3">
                  <c:v>0.5413533834586466</c:v>
                </c:pt>
                <c:pt idx="4">
                  <c:v>0.3170731707317073</c:v>
                </c:pt>
                <c:pt idx="5">
                  <c:v>0.5606936416184971</c:v>
                </c:pt>
                <c:pt idx="7">
                  <c:v>0.5119047619047619</c:v>
                </c:pt>
                <c:pt idx="8">
                  <c:v>0.5666666666666667</c:v>
                </c:pt>
                <c:pt idx="9">
                  <c:v>0.546875</c:v>
                </c:pt>
                <c:pt idx="10">
                  <c:v>0.6142131979695431</c:v>
                </c:pt>
                <c:pt idx="11">
                  <c:v>0</c:v>
                </c:pt>
                <c:pt idx="12">
                  <c:v>0.5481986368062317</c:v>
                </c:pt>
              </c:numCache>
            </c:numRef>
          </c:val>
        </c:ser>
        <c:axId val="48078406"/>
        <c:axId val="30052471"/>
      </c:barChart>
      <c:catAx>
        <c:axId val="480784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052471"/>
        <c:crosses val="autoZero"/>
        <c:auto val="0"/>
        <c:lblOffset val="100"/>
        <c:noMultiLvlLbl val="0"/>
      </c:catAx>
      <c:valAx>
        <c:axId val="300524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0784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Adresse à 3 points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125"/>
          <c:w val="0.91375"/>
          <c:h val="0.8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FFC0"/>
              </a:solidFill>
            </c:spPr>
          </c:dPt>
          <c:dPt>
            <c:idx val="11"/>
            <c:invertIfNegative val="0"/>
            <c:spPr>
              <a:solidFill>
                <a:srgbClr val="FFFF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stats!$B$5:$B$17</c:f>
              <c:strCache>
                <c:ptCount val="13"/>
                <c:pt idx="0">
                  <c:v>Pierrick</c:v>
                </c:pt>
                <c:pt idx="1">
                  <c:v>Galis</c:v>
                </c:pt>
                <c:pt idx="2">
                  <c:v>Anthony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7">
                  <c:v>Stéphane</c:v>
                </c:pt>
                <c:pt idx="8">
                  <c:v>Caillou</c:v>
                </c:pt>
                <c:pt idx="9">
                  <c:v>Alain</c:v>
                </c:pt>
                <c:pt idx="10">
                  <c:v>Ilia</c:v>
                </c:pt>
                <c:pt idx="11">
                  <c:v>Miguel</c:v>
                </c:pt>
                <c:pt idx="12">
                  <c:v>EQUIPE</c:v>
                </c:pt>
              </c:strCache>
            </c:strRef>
          </c:cat>
          <c:val>
            <c:numRef>
              <c:f>stats!$M$5:$M$17</c:f>
              <c:numCache>
                <c:ptCount val="13"/>
                <c:pt idx="0">
                  <c:v>0</c:v>
                </c:pt>
                <c:pt idx="1">
                  <c:v>0.2815533980582524</c:v>
                </c:pt>
                <c:pt idx="2">
                  <c:v>0.18181818181818182</c:v>
                </c:pt>
                <c:pt idx="3">
                  <c:v>0.2894736842105263</c:v>
                </c:pt>
                <c:pt idx="4">
                  <c:v>0</c:v>
                </c:pt>
                <c:pt idx="5">
                  <c:v>1</c:v>
                </c:pt>
                <c:pt idx="7">
                  <c:v>0</c:v>
                </c:pt>
                <c:pt idx="8">
                  <c:v>0.23333333333333334</c:v>
                </c:pt>
                <c:pt idx="9">
                  <c:v>0.3739130434782609</c:v>
                </c:pt>
                <c:pt idx="10">
                  <c:v>0.3103448275862069</c:v>
                </c:pt>
                <c:pt idx="11">
                  <c:v>0</c:v>
                </c:pt>
                <c:pt idx="12">
                  <c:v>0.30423280423280424</c:v>
                </c:pt>
              </c:numCache>
            </c:numRef>
          </c:val>
        </c:ser>
        <c:axId val="2036784"/>
        <c:axId val="18331057"/>
      </c:barChart>
      <c:catAx>
        <c:axId val="20367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331057"/>
        <c:crosses val="autoZero"/>
        <c:auto val="0"/>
        <c:lblOffset val="100"/>
        <c:noMultiLvlLbl val="0"/>
      </c:catAx>
      <c:valAx>
        <c:axId val="18331057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3678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Adresse aux lancers-francs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0725"/>
          <c:w val="0.978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FFC0"/>
              </a:solidFill>
            </c:spPr>
          </c:dPt>
          <c:dPt>
            <c:idx val="11"/>
            <c:invertIfNegative val="0"/>
            <c:spPr>
              <a:solidFill>
                <a:srgbClr val="FFFF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stats!$B$5:$B$17</c:f>
              <c:strCache>
                <c:ptCount val="13"/>
                <c:pt idx="0">
                  <c:v>Pierrick</c:v>
                </c:pt>
                <c:pt idx="1">
                  <c:v>Galis</c:v>
                </c:pt>
                <c:pt idx="2">
                  <c:v>Anthony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7">
                  <c:v>Stéphane</c:v>
                </c:pt>
                <c:pt idx="8">
                  <c:v>Caillou</c:v>
                </c:pt>
                <c:pt idx="9">
                  <c:v>Alain</c:v>
                </c:pt>
                <c:pt idx="10">
                  <c:v>Ilia</c:v>
                </c:pt>
                <c:pt idx="11">
                  <c:v>Miguel</c:v>
                </c:pt>
                <c:pt idx="12">
                  <c:v>EQUIPE</c:v>
                </c:pt>
              </c:strCache>
            </c:strRef>
          </c:cat>
          <c:val>
            <c:numRef>
              <c:f>stats!$P$5:$P$17</c:f>
              <c:numCache>
                <c:ptCount val="13"/>
                <c:pt idx="0">
                  <c:v>1</c:v>
                </c:pt>
                <c:pt idx="1">
                  <c:v>0.5647058823529412</c:v>
                </c:pt>
                <c:pt idx="2">
                  <c:v>0.5483870967741935</c:v>
                </c:pt>
                <c:pt idx="3">
                  <c:v>0.5686274509803921</c:v>
                </c:pt>
                <c:pt idx="4">
                  <c:v>0.5116279069767442</c:v>
                </c:pt>
                <c:pt idx="5">
                  <c:v>0.6171875</c:v>
                </c:pt>
                <c:pt idx="7">
                  <c:v>0.3157894736842105</c:v>
                </c:pt>
                <c:pt idx="8">
                  <c:v>0.5652173913043478</c:v>
                </c:pt>
                <c:pt idx="9">
                  <c:v>0.7636363636363637</c:v>
                </c:pt>
                <c:pt idx="10">
                  <c:v>0.8888888888888888</c:v>
                </c:pt>
                <c:pt idx="11">
                  <c:v>0</c:v>
                </c:pt>
                <c:pt idx="12">
                  <c:v>0.6306620209059234</c:v>
                </c:pt>
              </c:numCache>
            </c:numRef>
          </c:val>
        </c:ser>
        <c:axId val="30761786"/>
        <c:axId val="8420619"/>
      </c:barChart>
      <c:catAx>
        <c:axId val="307617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8420619"/>
        <c:crosses val="autoZero"/>
        <c:auto val="0"/>
        <c:lblOffset val="100"/>
        <c:noMultiLvlLbl val="0"/>
      </c:catAx>
      <c:valAx>
        <c:axId val="8420619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7617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Moyenne des points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25"/>
          <c:w val="0.913"/>
          <c:h val="0.8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stats!$B$22:$B$33</c:f>
              <c:strCache>
                <c:ptCount val="12"/>
                <c:pt idx="0">
                  <c:v>Pierrick</c:v>
                </c:pt>
                <c:pt idx="1">
                  <c:v>Galis</c:v>
                </c:pt>
                <c:pt idx="2">
                  <c:v>Anthony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7">
                  <c:v>Stéphane</c:v>
                </c:pt>
                <c:pt idx="8">
                  <c:v>Caillou</c:v>
                </c:pt>
                <c:pt idx="9">
                  <c:v>Alain</c:v>
                </c:pt>
                <c:pt idx="10">
                  <c:v>Ilia</c:v>
                </c:pt>
                <c:pt idx="11">
                  <c:v>Miguel</c:v>
                </c:pt>
              </c:strCache>
            </c:strRef>
          </c:cat>
          <c:val>
            <c:numRef>
              <c:f>stats!$C$22:$C$33</c:f>
              <c:numCache>
                <c:ptCount val="12"/>
                <c:pt idx="0">
                  <c:v>4</c:v>
                </c:pt>
                <c:pt idx="1">
                  <c:v>12.227272727272727</c:v>
                </c:pt>
                <c:pt idx="2">
                  <c:v>4.235294117647059</c:v>
                </c:pt>
                <c:pt idx="3">
                  <c:v>11.95</c:v>
                </c:pt>
                <c:pt idx="4">
                  <c:v>2.2857142857142856</c:v>
                </c:pt>
                <c:pt idx="5">
                  <c:v>12.545454545454545</c:v>
                </c:pt>
                <c:pt idx="7">
                  <c:v>4.380952380952381</c:v>
                </c:pt>
                <c:pt idx="8">
                  <c:v>11.409090909090908</c:v>
                </c:pt>
                <c:pt idx="9">
                  <c:v>11.476190476190476</c:v>
                </c:pt>
                <c:pt idx="10">
                  <c:v>16.238095238095237</c:v>
                </c:pt>
                <c:pt idx="11">
                  <c:v>0</c:v>
                </c:pt>
              </c:numCache>
            </c:numRef>
          </c:val>
        </c:ser>
        <c:axId val="8676708"/>
        <c:axId val="10981509"/>
      </c:barChart>
      <c:catAx>
        <c:axId val="86767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0981509"/>
        <c:crosses val="autoZero"/>
        <c:auto val="0"/>
        <c:lblOffset val="100"/>
        <c:noMultiLvlLbl val="0"/>
      </c:catAx>
      <c:valAx>
        <c:axId val="109815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676708"/>
        <c:crossesAt val="1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Points apportés à l'équipe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7475"/>
          <c:y val="0.179"/>
          <c:w val="0.85"/>
          <c:h val="0.63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FFC0"/>
              </a:solidFill>
            </c:spPr>
          </c:dPt>
          <c:dPt>
            <c:idx val="6"/>
            <c:spPr>
              <a:solidFill>
                <a:srgbClr val="FFFFC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solidFill>
                <a:srgbClr val="80206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delete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stats!$B$22:$B$33</c:f>
              <c:strCache>
                <c:ptCount val="12"/>
                <c:pt idx="0">
                  <c:v>Pierrick</c:v>
                </c:pt>
                <c:pt idx="1">
                  <c:v>Galis</c:v>
                </c:pt>
                <c:pt idx="2">
                  <c:v>Anthony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7">
                  <c:v>Stéphane</c:v>
                </c:pt>
                <c:pt idx="8">
                  <c:v>Caillou</c:v>
                </c:pt>
                <c:pt idx="9">
                  <c:v>Alain</c:v>
                </c:pt>
                <c:pt idx="10">
                  <c:v>Ilia</c:v>
                </c:pt>
                <c:pt idx="11">
                  <c:v>Miguel</c:v>
                </c:pt>
              </c:strCache>
            </c:strRef>
          </c:cat>
          <c:val>
            <c:numRef>
              <c:f>stats!$C$22:$C$33</c:f>
              <c:numCache>
                <c:ptCount val="12"/>
                <c:pt idx="0">
                  <c:v>4</c:v>
                </c:pt>
                <c:pt idx="1">
                  <c:v>12.227272727272727</c:v>
                </c:pt>
                <c:pt idx="2">
                  <c:v>4.235294117647059</c:v>
                </c:pt>
                <c:pt idx="3">
                  <c:v>11.95</c:v>
                </c:pt>
                <c:pt idx="4">
                  <c:v>2.2857142857142856</c:v>
                </c:pt>
                <c:pt idx="5">
                  <c:v>12.545454545454545</c:v>
                </c:pt>
                <c:pt idx="7">
                  <c:v>4.380952380952381</c:v>
                </c:pt>
                <c:pt idx="8">
                  <c:v>11.409090909090908</c:v>
                </c:pt>
                <c:pt idx="9">
                  <c:v>11.476190476190476</c:v>
                </c:pt>
                <c:pt idx="10">
                  <c:v>16.238095238095237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stats!$B$22:$B$33</c:f>
              <c:strCache>
                <c:ptCount val="12"/>
                <c:pt idx="0">
                  <c:v>Pierrick</c:v>
                </c:pt>
                <c:pt idx="1">
                  <c:v>Galis</c:v>
                </c:pt>
                <c:pt idx="2">
                  <c:v>Anthony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7">
                  <c:v>Stéphane</c:v>
                </c:pt>
                <c:pt idx="8">
                  <c:v>Caillou</c:v>
                </c:pt>
                <c:pt idx="9">
                  <c:v>Alain</c:v>
                </c:pt>
                <c:pt idx="10">
                  <c:v>Ilia</c:v>
                </c:pt>
                <c:pt idx="11">
                  <c:v>Miguel</c:v>
                </c:pt>
              </c:strCache>
            </c:strRef>
          </c:cat>
          <c:val>
            <c:numRef>
              <c:f>stats!$B$33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Moyenne des shoots tentés par match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95"/>
          <c:w val="0.9125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stats!$B$22:$B$33</c:f>
              <c:strCache>
                <c:ptCount val="12"/>
                <c:pt idx="0">
                  <c:v>Pierrick</c:v>
                </c:pt>
                <c:pt idx="1">
                  <c:v>Galis</c:v>
                </c:pt>
                <c:pt idx="2">
                  <c:v>Anthony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7">
                  <c:v>Stéphane</c:v>
                </c:pt>
                <c:pt idx="8">
                  <c:v>Caillou</c:v>
                </c:pt>
                <c:pt idx="9">
                  <c:v>Alain</c:v>
                </c:pt>
                <c:pt idx="10">
                  <c:v>Ilia</c:v>
                </c:pt>
                <c:pt idx="11">
                  <c:v>Miguel</c:v>
                </c:pt>
              </c:strCache>
            </c:strRef>
          </c:cat>
          <c:val>
            <c:numRef>
              <c:f>stats!$H$22:$H$33</c:f>
              <c:numCache>
                <c:ptCount val="12"/>
                <c:pt idx="0">
                  <c:v>2</c:v>
                </c:pt>
                <c:pt idx="1">
                  <c:v>10.181818181818182</c:v>
                </c:pt>
                <c:pt idx="2">
                  <c:v>3.235294117647059</c:v>
                </c:pt>
                <c:pt idx="3">
                  <c:v>10.45</c:v>
                </c:pt>
                <c:pt idx="4">
                  <c:v>1.9523809523809523</c:v>
                </c:pt>
                <c:pt idx="5">
                  <c:v>7.909090909090909</c:v>
                </c:pt>
                <c:pt idx="7">
                  <c:v>4.0476190476190474</c:v>
                </c:pt>
                <c:pt idx="8">
                  <c:v>9.545454545454545</c:v>
                </c:pt>
                <c:pt idx="9">
                  <c:v>8.523809523809524</c:v>
                </c:pt>
                <c:pt idx="10">
                  <c:v>10.761904761904763</c:v>
                </c:pt>
                <c:pt idx="11">
                  <c:v>0</c:v>
                </c:pt>
              </c:numCache>
            </c:numRef>
          </c:val>
        </c:ser>
        <c:axId val="31724718"/>
        <c:axId val="17087007"/>
      </c:barChart>
      <c:catAx>
        <c:axId val="317247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7087007"/>
        <c:crosses val="autoZero"/>
        <c:auto val="0"/>
        <c:lblOffset val="100"/>
        <c:noMultiLvlLbl val="0"/>
      </c:catAx>
      <c:valAx>
        <c:axId val="170870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7247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5" right="0.69" top="0.73" bottom="0.984251968503937" header="0.5118110236220472" footer="0.5118110236220472"/>
  <pageSetup horizontalDpi="300" verticalDpi="300" orientation="landscape" paperSize="9"/>
  <headerFooter>
    <oddHeader>&amp;R&amp;D</oddHead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headerFooter>
    <oddHeader>&amp;R&amp;D</oddHeader>
  </headerFooter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874015748031497" right="0.7874015748031497" top="0.98" bottom="0.67" header="0.5118110236220472" footer="0.5118110236220472"/>
  <pageSetup horizontalDpi="300" verticalDpi="300" orientation="landscape" paperSize="9"/>
  <headerFooter>
    <oddHeader>&amp;R&amp;D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headerFooter>
    <oddHeader>&amp;R&amp;D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headerFooter>
    <oddHeader>&amp;R&amp;D</oddHead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4921259845" footer="0.4921259845"/>
  <pageSetup horizontalDpi="300" verticalDpi="300" orientation="landscape" paperSize="9"/>
  <headerFooter>
    <oddHeader>&amp;R&amp;D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5981700"/>
    <xdr:graphicFrame>
      <xdr:nvGraphicFramePr>
        <xdr:cNvPr id="1" name="Shape 1025"/>
        <xdr:cNvGraphicFramePr/>
      </xdr:nvGraphicFramePr>
      <xdr:xfrm>
        <a:off x="9525" y="0"/>
        <a:ext cx="95821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0.5065</cdr:y>
    </cdr:from>
    <cdr:to>
      <cdr:x>0.5115</cdr:x>
      <cdr:y>0.54275</cdr:y>
    </cdr:to>
    <cdr:sp>
      <cdr:nvSpPr>
        <cdr:cNvPr id="1" name="TextBox 1"/>
        <cdr:cNvSpPr txBox="1">
          <a:spLocks noChangeArrowheads="1"/>
        </cdr:cNvSpPr>
      </cdr:nvSpPr>
      <cdr:spPr>
        <a:xfrm>
          <a:off x="4819650" y="3095625"/>
          <a:ext cx="114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43575"/>
    <xdr:graphicFrame>
      <xdr:nvGraphicFramePr>
        <xdr:cNvPr id="1" name="Shape 1025"/>
        <xdr:cNvGraphicFramePr/>
      </xdr:nvGraphicFramePr>
      <xdr:xfrm>
        <a:off x="19050" y="0"/>
        <a:ext cx="9210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13335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43575"/>
    <xdr:graphicFrame>
      <xdr:nvGraphicFramePr>
        <xdr:cNvPr id="1" name="Shape 1025"/>
        <xdr:cNvGraphicFramePr/>
      </xdr:nvGraphicFramePr>
      <xdr:xfrm>
        <a:off x="19050" y="0"/>
        <a:ext cx="9210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43575"/>
    <xdr:graphicFrame>
      <xdr:nvGraphicFramePr>
        <xdr:cNvPr id="1" name="Shape 1025"/>
        <xdr:cNvGraphicFramePr/>
      </xdr:nvGraphicFramePr>
      <xdr:xfrm>
        <a:off x="19050" y="0"/>
        <a:ext cx="9210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1.421875" defaultRowHeight="12.75"/>
  <cols>
    <col min="1" max="1" width="3.28125" style="0" customWidth="1"/>
    <col min="2" max="2" width="8.8515625" style="0" customWidth="1"/>
    <col min="3" max="3" width="5.57421875" style="0" customWidth="1"/>
    <col min="4" max="5" width="6.421875" style="0" customWidth="1"/>
    <col min="6" max="6" width="8.7109375" style="2" customWidth="1"/>
    <col min="7" max="7" width="5.8515625" style="0" customWidth="1"/>
    <col min="8" max="8" width="5.57421875" style="0" customWidth="1"/>
    <col min="9" max="9" width="7.28125" style="3" customWidth="1"/>
    <col min="10" max="10" width="9.00390625" style="4" customWidth="1"/>
    <col min="11" max="11" width="5.8515625" style="0" customWidth="1"/>
    <col min="12" max="12" width="6.00390625" style="0" customWidth="1"/>
    <col min="13" max="13" width="8.140625" style="3" customWidth="1"/>
    <col min="14" max="14" width="6.00390625" style="0" customWidth="1"/>
    <col min="15" max="15" width="5.28125" style="0" customWidth="1"/>
    <col min="16" max="16" width="7.28125" style="3" customWidth="1"/>
    <col min="17" max="18" width="5.57421875" style="0" customWidth="1"/>
    <col min="19" max="20" width="5.8515625" style="0" customWidth="1"/>
    <col min="21" max="21" width="5.421875" style="0" customWidth="1"/>
    <col min="22" max="22" width="5.8515625" style="0" customWidth="1"/>
    <col min="23" max="23" width="4.57421875" style="0" customWidth="1"/>
    <col min="24" max="24" width="5.57421875" style="0" customWidth="1"/>
    <col min="25" max="25" width="4.00390625" style="0" customWidth="1"/>
    <col min="26" max="26" width="4.57421875" style="0" customWidth="1"/>
    <col min="27" max="27" width="7.28125" style="0" customWidth="1"/>
  </cols>
  <sheetData>
    <row r="1" spans="6:29" s="38" customFormat="1" ht="12.75">
      <c r="F1" s="39"/>
      <c r="I1" s="40"/>
      <c r="J1" s="41"/>
      <c r="M1" s="40"/>
      <c r="P1" s="40"/>
      <c r="AB1"/>
      <c r="AC1"/>
    </row>
    <row r="2" spans="1:29" s="8" customFormat="1" ht="12.75">
      <c r="A2" s="34"/>
      <c r="B2" s="34"/>
      <c r="C2" s="34"/>
      <c r="D2" s="172" t="s">
        <v>0</v>
      </c>
      <c r="E2" s="173"/>
      <c r="F2" s="174"/>
      <c r="G2" s="175"/>
      <c r="H2" s="34"/>
      <c r="I2" s="36"/>
      <c r="J2" s="37"/>
      <c r="K2" s="34"/>
      <c r="L2" s="34"/>
      <c r="M2" s="36"/>
      <c r="N2" s="34"/>
      <c r="O2" s="34"/>
      <c r="P2" s="36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/>
      <c r="AC2"/>
    </row>
    <row r="3" spans="1:29" s="34" customFormat="1" ht="12.75">
      <c r="A3" s="44"/>
      <c r="D3" s="171"/>
      <c r="F3" s="35"/>
      <c r="G3" s="171"/>
      <c r="I3" s="36"/>
      <c r="J3" s="37"/>
      <c r="M3" s="36"/>
      <c r="P3" s="36"/>
      <c r="AB3"/>
      <c r="AC3"/>
    </row>
    <row r="4" spans="1:29" s="5" customFormat="1" ht="56.25">
      <c r="A4" s="67" t="s">
        <v>1</v>
      </c>
      <c r="B4" s="68" t="s">
        <v>2</v>
      </c>
      <c r="C4" s="69" t="s">
        <v>3</v>
      </c>
      <c r="D4" s="69" t="s">
        <v>4</v>
      </c>
      <c r="E4" s="69" t="s">
        <v>5</v>
      </c>
      <c r="F4" s="70" t="s">
        <v>6</v>
      </c>
      <c r="G4" s="69" t="s">
        <v>7</v>
      </c>
      <c r="H4" s="69" t="s">
        <v>8</v>
      </c>
      <c r="I4" s="69" t="s">
        <v>9</v>
      </c>
      <c r="J4" s="71" t="s">
        <v>10</v>
      </c>
      <c r="K4" s="69" t="s">
        <v>11</v>
      </c>
      <c r="L4" s="69" t="s">
        <v>12</v>
      </c>
      <c r="M4" s="69" t="s">
        <v>13</v>
      </c>
      <c r="N4" s="69" t="s">
        <v>14</v>
      </c>
      <c r="O4" s="69" t="s">
        <v>15</v>
      </c>
      <c r="P4" s="69" t="s">
        <v>16</v>
      </c>
      <c r="Q4" s="69" t="s">
        <v>17</v>
      </c>
      <c r="R4" s="69" t="s">
        <v>18</v>
      </c>
      <c r="S4" s="69" t="s">
        <v>19</v>
      </c>
      <c r="T4" s="69" t="s">
        <v>20</v>
      </c>
      <c r="U4" s="69" t="s">
        <v>21</v>
      </c>
      <c r="V4" s="69" t="s">
        <v>22</v>
      </c>
      <c r="W4" s="69" t="s">
        <v>23</v>
      </c>
      <c r="X4" s="69" t="s">
        <v>24</v>
      </c>
      <c r="Y4" s="69" t="s">
        <v>25</v>
      </c>
      <c r="Z4" s="69" t="s">
        <v>26</v>
      </c>
      <c r="AA4" s="69" t="s">
        <v>27</v>
      </c>
      <c r="AB4" s="45"/>
      <c r="AC4" s="45"/>
    </row>
    <row r="5" spans="1:27" ht="12.75">
      <c r="A5" s="72">
        <v>1</v>
      </c>
      <c r="B5" s="73" t="s">
        <v>81</v>
      </c>
      <c r="C5" s="74">
        <f>D5+D5+G5+G5+K5+K5+K5+N5</f>
        <v>4</v>
      </c>
      <c r="D5" s="75">
        <v>0</v>
      </c>
      <c r="E5" s="75">
        <v>0</v>
      </c>
      <c r="F5" s="76" t="e">
        <f>D5/E5</f>
        <v>#DIV/0!</v>
      </c>
      <c r="G5" s="75">
        <v>0</v>
      </c>
      <c r="H5" s="75">
        <v>1</v>
      </c>
      <c r="I5" s="76">
        <f aca="true" t="shared" si="0" ref="I5:I16">G5/H5</f>
        <v>0</v>
      </c>
      <c r="J5" s="77">
        <f aca="true" t="shared" si="1" ref="J5:J16">(D5+G5)/(E5+H5)</f>
        <v>0</v>
      </c>
      <c r="K5" s="75">
        <v>0</v>
      </c>
      <c r="L5" s="75">
        <v>1</v>
      </c>
      <c r="M5" s="76">
        <f>K5/L5</f>
        <v>0</v>
      </c>
      <c r="N5" s="75">
        <v>4</v>
      </c>
      <c r="O5" s="75">
        <v>4</v>
      </c>
      <c r="P5" s="210">
        <f aca="true" t="shared" si="2" ref="P5:P16">N5/O5</f>
        <v>1</v>
      </c>
      <c r="Q5" s="78">
        <v>3</v>
      </c>
      <c r="R5" s="79">
        <v>1</v>
      </c>
      <c r="S5" s="78">
        <v>1</v>
      </c>
      <c r="T5" s="79">
        <v>0</v>
      </c>
      <c r="U5" s="78">
        <v>2</v>
      </c>
      <c r="V5" s="79">
        <v>5</v>
      </c>
      <c r="W5" s="80">
        <v>0</v>
      </c>
      <c r="X5" s="81">
        <f aca="true" t="shared" si="3" ref="X5:X16">W5+Y5</f>
        <v>0</v>
      </c>
      <c r="Y5" s="80">
        <v>0</v>
      </c>
      <c r="Z5" s="78">
        <v>0</v>
      </c>
      <c r="AA5" s="82">
        <v>725</v>
      </c>
    </row>
    <row r="6" spans="1:27" ht="12.75">
      <c r="A6" s="72">
        <v>22</v>
      </c>
      <c r="B6" s="73" t="s">
        <v>28</v>
      </c>
      <c r="C6" s="83">
        <f>D6+D6+G6+G6+K6+K6+K6+N6</f>
        <v>269</v>
      </c>
      <c r="D6" s="84">
        <v>67</v>
      </c>
      <c r="E6" s="84">
        <v>116</v>
      </c>
      <c r="F6" s="85">
        <f aca="true" t="shared" si="4" ref="F6:F16">D6/E6</f>
        <v>0.5775862068965517</v>
      </c>
      <c r="G6" s="84">
        <v>0</v>
      </c>
      <c r="H6" s="84">
        <v>5</v>
      </c>
      <c r="I6" s="85">
        <f t="shared" si="0"/>
        <v>0</v>
      </c>
      <c r="J6" s="86">
        <f t="shared" si="1"/>
        <v>0.5537190082644629</v>
      </c>
      <c r="K6" s="84">
        <v>29</v>
      </c>
      <c r="L6" s="84">
        <v>103</v>
      </c>
      <c r="M6" s="85">
        <f aca="true" t="shared" si="5" ref="M6:M16">K6/L6</f>
        <v>0.2815533980582524</v>
      </c>
      <c r="N6" s="84">
        <v>48</v>
      </c>
      <c r="O6" s="84">
        <v>85</v>
      </c>
      <c r="P6" s="85">
        <f t="shared" si="2"/>
        <v>0.5647058823529412</v>
      </c>
      <c r="Q6" s="87">
        <v>72</v>
      </c>
      <c r="R6" s="88">
        <v>37</v>
      </c>
      <c r="S6" s="87">
        <v>50</v>
      </c>
      <c r="T6" s="88">
        <v>31</v>
      </c>
      <c r="U6" s="87">
        <v>30</v>
      </c>
      <c r="V6" s="88">
        <v>27</v>
      </c>
      <c r="W6" s="89">
        <v>50</v>
      </c>
      <c r="X6" s="90">
        <f t="shared" si="3"/>
        <v>60</v>
      </c>
      <c r="Y6" s="89">
        <v>10</v>
      </c>
      <c r="Z6" s="87">
        <v>6</v>
      </c>
      <c r="AA6" s="91">
        <v>34710</v>
      </c>
    </row>
    <row r="7" spans="1:27" ht="12.75">
      <c r="A7" s="72">
        <v>17</v>
      </c>
      <c r="B7" s="73" t="s">
        <v>29</v>
      </c>
      <c r="C7" s="92">
        <f>D7+D7+G7+G7+K7+K7+K7+N7</f>
        <v>72</v>
      </c>
      <c r="D7" s="75">
        <v>12</v>
      </c>
      <c r="E7" s="93">
        <v>31</v>
      </c>
      <c r="F7" s="94">
        <f aca="true" t="shared" si="6" ref="F7:F15">D7/E7</f>
        <v>0.3870967741935484</v>
      </c>
      <c r="G7" s="93">
        <v>1</v>
      </c>
      <c r="H7" s="93">
        <v>2</v>
      </c>
      <c r="I7" s="94">
        <f t="shared" si="0"/>
        <v>0.5</v>
      </c>
      <c r="J7" s="95">
        <f t="shared" si="1"/>
        <v>0.3939393939393939</v>
      </c>
      <c r="K7" s="93">
        <v>4</v>
      </c>
      <c r="L7" s="93">
        <v>22</v>
      </c>
      <c r="M7" s="94">
        <f aca="true" t="shared" si="7" ref="M7:M15">K7/L7</f>
        <v>0.18181818181818182</v>
      </c>
      <c r="N7" s="93">
        <v>34</v>
      </c>
      <c r="O7" s="93">
        <v>62</v>
      </c>
      <c r="P7" s="94">
        <f t="shared" si="2"/>
        <v>0.5483870967741935</v>
      </c>
      <c r="Q7" s="96">
        <v>49</v>
      </c>
      <c r="R7" s="97">
        <v>35</v>
      </c>
      <c r="S7" s="96">
        <v>10</v>
      </c>
      <c r="T7" s="97">
        <v>19</v>
      </c>
      <c r="U7" s="96">
        <v>7</v>
      </c>
      <c r="V7" s="97">
        <v>16</v>
      </c>
      <c r="W7" s="98">
        <v>14</v>
      </c>
      <c r="X7" s="99">
        <f t="shared" si="3"/>
        <v>19</v>
      </c>
      <c r="Y7" s="98">
        <v>5</v>
      </c>
      <c r="Z7" s="96">
        <v>0</v>
      </c>
      <c r="AA7" s="100">
        <v>11180</v>
      </c>
    </row>
    <row r="8" spans="1:27" ht="12.75">
      <c r="A8" s="72">
        <v>20</v>
      </c>
      <c r="B8" s="73" t="s">
        <v>30</v>
      </c>
      <c r="C8" s="83">
        <f aca="true" t="shared" si="8" ref="C8:C13">D8+D8+G8+G8+K8+K8+K8+N8</f>
        <v>239</v>
      </c>
      <c r="D8" s="84">
        <v>59</v>
      </c>
      <c r="E8" s="84">
        <v>100</v>
      </c>
      <c r="F8" s="85">
        <f t="shared" si="4"/>
        <v>0.59</v>
      </c>
      <c r="G8" s="84">
        <v>13</v>
      </c>
      <c r="H8" s="84">
        <v>33</v>
      </c>
      <c r="I8" s="85">
        <f t="shared" si="0"/>
        <v>0.3939393939393939</v>
      </c>
      <c r="J8" s="86">
        <f t="shared" si="1"/>
        <v>0.5413533834586466</v>
      </c>
      <c r="K8" s="84">
        <v>22</v>
      </c>
      <c r="L8" s="84">
        <v>76</v>
      </c>
      <c r="M8" s="85">
        <f t="shared" si="5"/>
        <v>0.2894736842105263</v>
      </c>
      <c r="N8" s="84">
        <v>29</v>
      </c>
      <c r="O8" s="84">
        <v>51</v>
      </c>
      <c r="P8" s="85">
        <f t="shared" si="2"/>
        <v>0.5686274509803921</v>
      </c>
      <c r="Q8" s="87">
        <v>41</v>
      </c>
      <c r="R8" s="88">
        <v>63</v>
      </c>
      <c r="S8" s="87">
        <v>25</v>
      </c>
      <c r="T8" s="88">
        <v>32</v>
      </c>
      <c r="U8" s="87">
        <v>33</v>
      </c>
      <c r="V8" s="88">
        <v>21</v>
      </c>
      <c r="W8" s="89">
        <v>44</v>
      </c>
      <c r="X8" s="90">
        <f t="shared" si="3"/>
        <v>62</v>
      </c>
      <c r="Y8" s="89">
        <v>18</v>
      </c>
      <c r="Z8" s="87">
        <v>7</v>
      </c>
      <c r="AA8" s="91">
        <v>25625</v>
      </c>
    </row>
    <row r="9" spans="1:27" ht="12.75">
      <c r="A9" s="72">
        <v>21</v>
      </c>
      <c r="B9" s="73" t="s">
        <v>31</v>
      </c>
      <c r="C9" s="92">
        <f t="shared" si="8"/>
        <v>48</v>
      </c>
      <c r="D9" s="75">
        <v>13</v>
      </c>
      <c r="E9" s="93">
        <v>40</v>
      </c>
      <c r="F9" s="94">
        <f t="shared" si="6"/>
        <v>0.325</v>
      </c>
      <c r="G9" s="93">
        <v>0</v>
      </c>
      <c r="H9" s="93">
        <v>1</v>
      </c>
      <c r="I9" s="94">
        <f t="shared" si="0"/>
        <v>0</v>
      </c>
      <c r="J9" s="95">
        <f t="shared" si="1"/>
        <v>0.3170731707317073</v>
      </c>
      <c r="K9" s="93">
        <v>0</v>
      </c>
      <c r="L9" s="93">
        <v>0</v>
      </c>
      <c r="M9" s="94" t="e">
        <f t="shared" si="7"/>
        <v>#DIV/0!</v>
      </c>
      <c r="N9" s="93">
        <v>22</v>
      </c>
      <c r="O9" s="93">
        <v>43</v>
      </c>
      <c r="P9" s="94">
        <f t="shared" si="2"/>
        <v>0.5116279069767442</v>
      </c>
      <c r="Q9" s="96">
        <v>26</v>
      </c>
      <c r="R9" s="97">
        <v>77</v>
      </c>
      <c r="S9" s="96">
        <v>2</v>
      </c>
      <c r="T9" s="97">
        <v>9</v>
      </c>
      <c r="U9" s="96">
        <v>18</v>
      </c>
      <c r="V9" s="97">
        <v>6</v>
      </c>
      <c r="W9" s="98">
        <v>29</v>
      </c>
      <c r="X9" s="99">
        <f t="shared" si="3"/>
        <v>56</v>
      </c>
      <c r="Y9" s="98">
        <v>27</v>
      </c>
      <c r="Z9" s="96">
        <v>10</v>
      </c>
      <c r="AA9" s="100">
        <v>14350</v>
      </c>
    </row>
    <row r="10" spans="1:27" ht="12.75">
      <c r="A10" s="72">
        <v>22</v>
      </c>
      <c r="B10" s="73" t="s">
        <v>32</v>
      </c>
      <c r="C10" s="83">
        <f t="shared" si="8"/>
        <v>276</v>
      </c>
      <c r="D10" s="84">
        <v>96</v>
      </c>
      <c r="E10" s="84">
        <v>171</v>
      </c>
      <c r="F10" s="85">
        <f t="shared" si="4"/>
        <v>0.5614035087719298</v>
      </c>
      <c r="G10" s="84">
        <v>1</v>
      </c>
      <c r="H10" s="84">
        <v>2</v>
      </c>
      <c r="I10" s="85">
        <f t="shared" si="0"/>
        <v>0.5</v>
      </c>
      <c r="J10" s="86">
        <f t="shared" si="1"/>
        <v>0.5606936416184971</v>
      </c>
      <c r="K10" s="84">
        <v>1</v>
      </c>
      <c r="L10" s="84">
        <v>1</v>
      </c>
      <c r="M10" s="85">
        <f t="shared" si="5"/>
        <v>1</v>
      </c>
      <c r="N10" s="84">
        <v>79</v>
      </c>
      <c r="O10" s="84">
        <v>128</v>
      </c>
      <c r="P10" s="85">
        <f t="shared" si="2"/>
        <v>0.6171875</v>
      </c>
      <c r="Q10" s="87">
        <v>144</v>
      </c>
      <c r="R10" s="88">
        <v>96</v>
      </c>
      <c r="S10" s="87">
        <v>57</v>
      </c>
      <c r="T10" s="88">
        <v>35</v>
      </c>
      <c r="U10" s="87">
        <v>66</v>
      </c>
      <c r="V10" s="88">
        <v>36</v>
      </c>
      <c r="W10" s="89">
        <v>107</v>
      </c>
      <c r="X10" s="90">
        <f t="shared" si="3"/>
        <v>145</v>
      </c>
      <c r="Y10" s="89">
        <v>38</v>
      </c>
      <c r="Z10" s="87">
        <v>4</v>
      </c>
      <c r="AA10" s="91">
        <v>35180</v>
      </c>
    </row>
    <row r="11" spans="1:27" ht="12.75">
      <c r="A11" s="72"/>
      <c r="B11" s="73"/>
      <c r="C11" s="92"/>
      <c r="D11" s="75"/>
      <c r="E11" s="93"/>
      <c r="F11" s="229"/>
      <c r="G11" s="93"/>
      <c r="H11" s="93"/>
      <c r="I11" s="229"/>
      <c r="J11" s="230"/>
      <c r="K11" s="93"/>
      <c r="L11" s="93"/>
      <c r="M11" s="229"/>
      <c r="N11" s="93"/>
      <c r="O11" s="93"/>
      <c r="P11" s="229"/>
      <c r="Q11" s="96"/>
      <c r="R11" s="97"/>
      <c r="S11" s="96"/>
      <c r="T11" s="97"/>
      <c r="U11" s="96"/>
      <c r="V11" s="97"/>
      <c r="W11" s="98"/>
      <c r="X11" s="99"/>
      <c r="Y11" s="98"/>
      <c r="Z11" s="96"/>
      <c r="AA11" s="100"/>
    </row>
    <row r="12" spans="1:27" ht="12.75">
      <c r="A12" s="72">
        <v>21</v>
      </c>
      <c r="B12" s="73" t="s">
        <v>33</v>
      </c>
      <c r="C12" s="101">
        <f t="shared" si="8"/>
        <v>92</v>
      </c>
      <c r="D12" s="84">
        <v>37</v>
      </c>
      <c r="E12" s="84">
        <v>71</v>
      </c>
      <c r="F12" s="85">
        <f t="shared" si="4"/>
        <v>0.5211267605633803</v>
      </c>
      <c r="G12" s="84">
        <v>6</v>
      </c>
      <c r="H12" s="84">
        <v>13</v>
      </c>
      <c r="I12" s="85">
        <f t="shared" si="0"/>
        <v>0.46153846153846156</v>
      </c>
      <c r="J12" s="86">
        <f t="shared" si="1"/>
        <v>0.5119047619047619</v>
      </c>
      <c r="K12" s="84">
        <v>0</v>
      </c>
      <c r="L12" s="84">
        <v>1</v>
      </c>
      <c r="M12" s="85">
        <f t="shared" si="5"/>
        <v>0</v>
      </c>
      <c r="N12" s="84">
        <v>6</v>
      </c>
      <c r="O12" s="84">
        <v>19</v>
      </c>
      <c r="P12" s="85">
        <f t="shared" si="2"/>
        <v>0.3157894736842105</v>
      </c>
      <c r="Q12" s="87">
        <v>16</v>
      </c>
      <c r="R12" s="88">
        <v>55</v>
      </c>
      <c r="S12" s="87">
        <v>7</v>
      </c>
      <c r="T12" s="88">
        <v>7</v>
      </c>
      <c r="U12" s="87">
        <v>11</v>
      </c>
      <c r="V12" s="88">
        <v>12</v>
      </c>
      <c r="W12" s="89">
        <v>38</v>
      </c>
      <c r="X12" s="90">
        <f t="shared" si="3"/>
        <v>55</v>
      </c>
      <c r="Y12" s="89">
        <v>17</v>
      </c>
      <c r="Z12" s="87">
        <v>11</v>
      </c>
      <c r="AA12" s="91">
        <v>19230</v>
      </c>
    </row>
    <row r="13" spans="1:27" ht="12.75">
      <c r="A13" s="72">
        <v>22</v>
      </c>
      <c r="B13" s="73" t="s">
        <v>34</v>
      </c>
      <c r="C13" s="102">
        <f t="shared" si="8"/>
        <v>251</v>
      </c>
      <c r="D13" s="75">
        <v>96</v>
      </c>
      <c r="E13" s="93">
        <v>148</v>
      </c>
      <c r="F13" s="94">
        <f t="shared" si="6"/>
        <v>0.6486486486486487</v>
      </c>
      <c r="G13" s="93">
        <v>6</v>
      </c>
      <c r="H13" s="93">
        <v>32</v>
      </c>
      <c r="I13" s="94">
        <f t="shared" si="0"/>
        <v>0.1875</v>
      </c>
      <c r="J13" s="95">
        <f t="shared" si="1"/>
        <v>0.5666666666666667</v>
      </c>
      <c r="K13" s="93">
        <v>7</v>
      </c>
      <c r="L13" s="93">
        <v>30</v>
      </c>
      <c r="M13" s="94">
        <f t="shared" si="7"/>
        <v>0.23333333333333334</v>
      </c>
      <c r="N13" s="93">
        <v>26</v>
      </c>
      <c r="O13" s="93">
        <v>46</v>
      </c>
      <c r="P13" s="94">
        <f t="shared" si="2"/>
        <v>0.5652173913043478</v>
      </c>
      <c r="Q13" s="96">
        <v>34</v>
      </c>
      <c r="R13" s="97">
        <v>65</v>
      </c>
      <c r="S13" s="96">
        <v>25</v>
      </c>
      <c r="T13" s="97">
        <v>31</v>
      </c>
      <c r="U13" s="96">
        <v>38</v>
      </c>
      <c r="V13" s="97">
        <v>14</v>
      </c>
      <c r="W13" s="98">
        <v>97</v>
      </c>
      <c r="X13" s="99">
        <f t="shared" si="3"/>
        <v>134</v>
      </c>
      <c r="Y13" s="98">
        <v>37</v>
      </c>
      <c r="Z13" s="96">
        <v>3</v>
      </c>
      <c r="AA13" s="100">
        <v>39515</v>
      </c>
    </row>
    <row r="14" spans="1:27" ht="12.75">
      <c r="A14" s="72">
        <v>21</v>
      </c>
      <c r="B14" s="73" t="s">
        <v>35</v>
      </c>
      <c r="C14" s="83">
        <f>D14+D14+G14+G14+K14+K14+K14+N14</f>
        <v>241</v>
      </c>
      <c r="D14" s="84">
        <v>22</v>
      </c>
      <c r="E14" s="84">
        <v>39</v>
      </c>
      <c r="F14" s="85">
        <f t="shared" si="4"/>
        <v>0.5641025641025641</v>
      </c>
      <c r="G14" s="84">
        <v>13</v>
      </c>
      <c r="H14" s="84">
        <v>25</v>
      </c>
      <c r="I14" s="85">
        <f t="shared" si="0"/>
        <v>0.52</v>
      </c>
      <c r="J14" s="86">
        <f t="shared" si="1"/>
        <v>0.546875</v>
      </c>
      <c r="K14" s="84">
        <v>43</v>
      </c>
      <c r="L14" s="84">
        <v>115</v>
      </c>
      <c r="M14" s="85">
        <f t="shared" si="5"/>
        <v>0.3739130434782609</v>
      </c>
      <c r="N14" s="84">
        <v>42</v>
      </c>
      <c r="O14" s="84">
        <v>55</v>
      </c>
      <c r="P14" s="85">
        <f t="shared" si="2"/>
        <v>0.7636363636363637</v>
      </c>
      <c r="Q14" s="87">
        <v>52</v>
      </c>
      <c r="R14" s="88">
        <v>61</v>
      </c>
      <c r="S14" s="87">
        <v>134</v>
      </c>
      <c r="T14" s="88">
        <v>70</v>
      </c>
      <c r="U14" s="87">
        <v>36</v>
      </c>
      <c r="V14" s="88">
        <v>21</v>
      </c>
      <c r="W14" s="89">
        <v>51</v>
      </c>
      <c r="X14" s="90">
        <f t="shared" si="3"/>
        <v>62</v>
      </c>
      <c r="Y14" s="89">
        <v>11</v>
      </c>
      <c r="Z14" s="87">
        <v>2</v>
      </c>
      <c r="AA14" s="91">
        <v>47250</v>
      </c>
    </row>
    <row r="15" spans="1:27" ht="12.75">
      <c r="A15" s="72">
        <v>21</v>
      </c>
      <c r="B15" s="73" t="s">
        <v>36</v>
      </c>
      <c r="C15" s="102">
        <f>D15+D15+G15+G15+K15+K15+K15+N15</f>
        <v>341</v>
      </c>
      <c r="D15" s="75">
        <v>72</v>
      </c>
      <c r="E15" s="93">
        <v>111</v>
      </c>
      <c r="F15" s="94">
        <f t="shared" si="6"/>
        <v>0.6486486486486487</v>
      </c>
      <c r="G15" s="93">
        <v>49</v>
      </c>
      <c r="H15" s="93">
        <v>86</v>
      </c>
      <c r="I15" s="94">
        <f t="shared" si="0"/>
        <v>0.5697674418604651</v>
      </c>
      <c r="J15" s="95">
        <f t="shared" si="1"/>
        <v>0.6142131979695431</v>
      </c>
      <c r="K15" s="93">
        <v>9</v>
      </c>
      <c r="L15" s="93">
        <v>29</v>
      </c>
      <c r="M15" s="94">
        <f t="shared" si="7"/>
        <v>0.3103448275862069</v>
      </c>
      <c r="N15" s="93">
        <v>72</v>
      </c>
      <c r="O15" s="93">
        <v>81</v>
      </c>
      <c r="P15" s="94">
        <f t="shared" si="2"/>
        <v>0.8888888888888888</v>
      </c>
      <c r="Q15" s="96">
        <v>59</v>
      </c>
      <c r="R15" s="97">
        <v>73</v>
      </c>
      <c r="S15" s="96">
        <v>17</v>
      </c>
      <c r="T15" s="97">
        <v>12</v>
      </c>
      <c r="U15" s="96">
        <v>19</v>
      </c>
      <c r="V15" s="97">
        <v>19</v>
      </c>
      <c r="W15" s="98">
        <v>119</v>
      </c>
      <c r="X15" s="99">
        <f t="shared" si="3"/>
        <v>143</v>
      </c>
      <c r="Y15" s="98">
        <v>24</v>
      </c>
      <c r="Z15" s="96">
        <v>11</v>
      </c>
      <c r="AA15" s="100">
        <v>36945</v>
      </c>
    </row>
    <row r="16" spans="1:27" ht="12.75">
      <c r="A16" s="72">
        <v>1</v>
      </c>
      <c r="B16" s="73" t="s">
        <v>80</v>
      </c>
      <c r="C16" s="83">
        <f>D16+D16+G16+G16+K16+K16+K16+N16</f>
        <v>0</v>
      </c>
      <c r="D16" s="84">
        <v>0</v>
      </c>
      <c r="E16" s="84">
        <v>0</v>
      </c>
      <c r="F16" s="85" t="e">
        <f t="shared" si="4"/>
        <v>#DIV/0!</v>
      </c>
      <c r="G16" s="84">
        <v>0</v>
      </c>
      <c r="H16" s="84">
        <v>0</v>
      </c>
      <c r="I16" s="85" t="e">
        <f t="shared" si="0"/>
        <v>#DIV/0!</v>
      </c>
      <c r="J16" s="86" t="e">
        <f t="shared" si="1"/>
        <v>#DIV/0!</v>
      </c>
      <c r="K16" s="84">
        <v>0</v>
      </c>
      <c r="L16" s="84">
        <v>0</v>
      </c>
      <c r="M16" s="85" t="e">
        <f t="shared" si="5"/>
        <v>#DIV/0!</v>
      </c>
      <c r="N16" s="84">
        <v>0</v>
      </c>
      <c r="O16" s="84">
        <v>0</v>
      </c>
      <c r="P16" s="85" t="e">
        <f t="shared" si="2"/>
        <v>#DIV/0!</v>
      </c>
      <c r="Q16" s="87">
        <v>0</v>
      </c>
      <c r="R16" s="88">
        <v>4</v>
      </c>
      <c r="S16" s="87">
        <v>0</v>
      </c>
      <c r="T16" s="88">
        <v>1</v>
      </c>
      <c r="U16" s="87">
        <v>1</v>
      </c>
      <c r="V16" s="88">
        <v>1</v>
      </c>
      <c r="W16" s="89">
        <v>0</v>
      </c>
      <c r="X16" s="90">
        <f t="shared" si="3"/>
        <v>0</v>
      </c>
      <c r="Y16" s="89">
        <v>0</v>
      </c>
      <c r="Z16" s="87">
        <v>0</v>
      </c>
      <c r="AA16" s="91">
        <v>735</v>
      </c>
    </row>
    <row r="17" spans="1:29" s="1" customFormat="1" ht="20.25" customHeight="1">
      <c r="A17" s="103">
        <v>22</v>
      </c>
      <c r="B17" s="104" t="s">
        <v>37</v>
      </c>
      <c r="C17" s="105">
        <f>SUM(C5:C16)</f>
        <v>1833</v>
      </c>
      <c r="D17" s="105">
        <f>SUM(D5:D16)</f>
        <v>474</v>
      </c>
      <c r="E17" s="105">
        <f>SUM(E5:E16)</f>
        <v>827</v>
      </c>
      <c r="F17" s="106">
        <f>D17/E17</f>
        <v>0.5731559854897219</v>
      </c>
      <c r="G17" s="105">
        <f>SUM(G5:G16)</f>
        <v>89</v>
      </c>
      <c r="H17" s="105">
        <f>SUM(H5:H16)</f>
        <v>200</v>
      </c>
      <c r="I17" s="106">
        <f>G17/H17</f>
        <v>0.445</v>
      </c>
      <c r="J17" s="106">
        <f>(D17+G17)/(E17+H17)</f>
        <v>0.5481986368062317</v>
      </c>
      <c r="K17" s="105">
        <f aca="true" t="shared" si="9" ref="K17:T17">SUM(K5:K16)</f>
        <v>115</v>
      </c>
      <c r="L17" s="105">
        <f t="shared" si="9"/>
        <v>378</v>
      </c>
      <c r="M17" s="106">
        <f>K17/L17</f>
        <v>0.30423280423280424</v>
      </c>
      <c r="N17" s="105">
        <f t="shared" si="9"/>
        <v>362</v>
      </c>
      <c r="O17" s="105">
        <f t="shared" si="9"/>
        <v>574</v>
      </c>
      <c r="P17" s="106">
        <f>N17/O17</f>
        <v>0.6306620209059234</v>
      </c>
      <c r="Q17" s="105">
        <f t="shared" si="9"/>
        <v>496</v>
      </c>
      <c r="R17" s="105">
        <f t="shared" si="9"/>
        <v>567</v>
      </c>
      <c r="S17" s="105">
        <f t="shared" si="9"/>
        <v>328</v>
      </c>
      <c r="T17" s="105">
        <f t="shared" si="9"/>
        <v>247</v>
      </c>
      <c r="U17" s="105">
        <f aca="true" t="shared" si="10" ref="U17:AA17">SUM(U5:U16)</f>
        <v>261</v>
      </c>
      <c r="V17" s="105">
        <f t="shared" si="10"/>
        <v>178</v>
      </c>
      <c r="W17" s="105">
        <f t="shared" si="10"/>
        <v>549</v>
      </c>
      <c r="X17" s="105">
        <f t="shared" si="10"/>
        <v>736</v>
      </c>
      <c r="Y17" s="105">
        <f t="shared" si="10"/>
        <v>187</v>
      </c>
      <c r="Z17" s="105">
        <f>SUM(Z5:Z16)</f>
        <v>54</v>
      </c>
      <c r="AA17" s="105">
        <f t="shared" si="10"/>
        <v>265445</v>
      </c>
      <c r="AB17"/>
      <c r="AC17"/>
    </row>
    <row r="18" spans="1:27" ht="15" customHeight="1">
      <c r="A18" s="38"/>
      <c r="B18" s="38"/>
      <c r="C18" s="38"/>
      <c r="D18" s="38"/>
      <c r="E18" s="38"/>
      <c r="F18" s="39"/>
      <c r="G18" s="38"/>
      <c r="H18" s="38"/>
      <c r="I18" s="40"/>
      <c r="J18" s="63"/>
      <c r="K18" s="38"/>
      <c r="L18" s="38"/>
      <c r="M18" s="40"/>
      <c r="N18" s="38"/>
      <c r="O18" s="38"/>
      <c r="P18" s="40"/>
      <c r="Q18" s="38"/>
      <c r="R18" s="38"/>
      <c r="S18" s="38"/>
      <c r="T18" s="38"/>
      <c r="U18" s="38"/>
      <c r="V18" s="38"/>
      <c r="W18" s="38"/>
      <c r="X18" s="42"/>
      <c r="Y18" s="38"/>
      <c r="Z18" s="38"/>
      <c r="AA18" s="38"/>
    </row>
    <row r="19" spans="1:29" s="8" customFormat="1" ht="15" customHeight="1">
      <c r="A19" s="34"/>
      <c r="B19" s="34"/>
      <c r="C19" s="34"/>
      <c r="D19" s="172" t="s">
        <v>38</v>
      </c>
      <c r="E19" s="176"/>
      <c r="F19" s="177"/>
      <c r="G19" s="175"/>
      <c r="H19" s="34"/>
      <c r="I19" s="36"/>
      <c r="J19" s="60"/>
      <c r="K19" s="34"/>
      <c r="L19" s="34"/>
      <c r="M19" s="36"/>
      <c r="N19" s="34"/>
      <c r="O19" s="34"/>
      <c r="P19" s="36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/>
      <c r="AC19"/>
    </row>
    <row r="20" spans="1:27" ht="15" customHeight="1">
      <c r="A20" s="38"/>
      <c r="B20" s="38"/>
      <c r="C20" s="38"/>
      <c r="D20" s="178"/>
      <c r="E20" s="38"/>
      <c r="F20" s="39"/>
      <c r="G20" s="178"/>
      <c r="H20" s="38"/>
      <c r="I20" s="40"/>
      <c r="J20" s="41"/>
      <c r="K20" s="38"/>
      <c r="L20" s="38"/>
      <c r="M20" s="40"/>
      <c r="N20" s="38"/>
      <c r="O20" s="38"/>
      <c r="P20" s="40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9" s="7" customFormat="1" ht="45">
      <c r="A21" s="107" t="s">
        <v>1</v>
      </c>
      <c r="B21" s="108" t="s">
        <v>2</v>
      </c>
      <c r="C21" s="108" t="s">
        <v>3</v>
      </c>
      <c r="D21" s="108" t="s">
        <v>39</v>
      </c>
      <c r="E21" s="108" t="s">
        <v>40</v>
      </c>
      <c r="F21" s="109" t="s">
        <v>41</v>
      </c>
      <c r="G21" s="108" t="s">
        <v>42</v>
      </c>
      <c r="H21" s="108" t="s">
        <v>43</v>
      </c>
      <c r="I21" s="108" t="s">
        <v>44</v>
      </c>
      <c r="J21" s="110" t="s">
        <v>45</v>
      </c>
      <c r="K21" s="108" t="s">
        <v>18</v>
      </c>
      <c r="L21" s="108" t="s">
        <v>19</v>
      </c>
      <c r="M21" s="108" t="s">
        <v>46</v>
      </c>
      <c r="N21" s="108" t="s">
        <v>47</v>
      </c>
      <c r="O21" s="108" t="s">
        <v>48</v>
      </c>
      <c r="P21" s="108" t="s">
        <v>49</v>
      </c>
      <c r="Q21" s="108" t="s">
        <v>50</v>
      </c>
      <c r="R21" s="108" t="s">
        <v>25</v>
      </c>
      <c r="S21" s="111" t="s">
        <v>51</v>
      </c>
      <c r="T21" s="111"/>
      <c r="U21" s="108" t="s">
        <v>52</v>
      </c>
      <c r="V21" s="108" t="s">
        <v>53</v>
      </c>
      <c r="W21" s="108" t="s">
        <v>54</v>
      </c>
      <c r="X21" s="108" t="s">
        <v>55</v>
      </c>
      <c r="Y21" s="111" t="s">
        <v>56</v>
      </c>
      <c r="Z21" s="111"/>
      <c r="AA21" s="108" t="s">
        <v>57</v>
      </c>
      <c r="AB21"/>
      <c r="AC21"/>
    </row>
    <row r="22" spans="1:27" ht="12.75">
      <c r="A22" s="112">
        <f aca="true" t="shared" si="11" ref="A22:A27">A5</f>
        <v>1</v>
      </c>
      <c r="B22" s="113" t="s">
        <v>81</v>
      </c>
      <c r="C22" s="211">
        <f aca="true" t="shared" si="12" ref="C22:C27">C5/A5</f>
        <v>4</v>
      </c>
      <c r="D22" s="219">
        <f aca="true" t="shared" si="13" ref="D22:D27">E5/A22</f>
        <v>0</v>
      </c>
      <c r="E22" s="219">
        <f aca="true" t="shared" si="14" ref="E22:E27">H5/A22</f>
        <v>1</v>
      </c>
      <c r="F22" s="220">
        <f aca="true" t="shared" si="15" ref="F22:F27">(E5+H5)/A22</f>
        <v>1</v>
      </c>
      <c r="G22" s="222">
        <f aca="true" t="shared" si="16" ref="G22:G27">L5/A22</f>
        <v>1</v>
      </c>
      <c r="H22" s="212">
        <f aca="true" t="shared" si="17" ref="H22:H27">(E5+H5+L5)/A22</f>
        <v>2</v>
      </c>
      <c r="I22" s="223">
        <f aca="true" t="shared" si="18" ref="I22:I27">O5/A22</f>
        <v>4</v>
      </c>
      <c r="J22" s="213">
        <f aca="true" t="shared" si="19" ref="J22:J27">Q5/A22</f>
        <v>3</v>
      </c>
      <c r="K22" s="226">
        <f aca="true" t="shared" si="20" ref="K22:K27">R5/A22</f>
        <v>1</v>
      </c>
      <c r="L22" s="211">
        <f aca="true" t="shared" si="21" ref="L22:L27">S5/A22</f>
        <v>1</v>
      </c>
      <c r="M22" s="226">
        <f aca="true" t="shared" si="22" ref="M22:M27">T5/A22</f>
        <v>0</v>
      </c>
      <c r="N22" s="211">
        <f aca="true" t="shared" si="23" ref="N22:N27">U5/A22</f>
        <v>2</v>
      </c>
      <c r="O22" s="226">
        <f aca="true" t="shared" si="24" ref="O22:O27">V5/A22</f>
        <v>5</v>
      </c>
      <c r="P22" s="224">
        <f aca="true" t="shared" si="25" ref="P22:P27">X5/A22</f>
        <v>0</v>
      </c>
      <c r="Q22" s="225">
        <f aca="true" t="shared" si="26" ref="Q22:Q27">W5/A22</f>
        <v>0</v>
      </c>
      <c r="R22" s="225">
        <f aca="true" t="shared" si="27" ref="R22:R27">Y5/A22</f>
        <v>0</v>
      </c>
      <c r="S22" s="218">
        <f aca="true" t="shared" si="28" ref="S22:S27">INT((AA5/A5)/60)</f>
        <v>12</v>
      </c>
      <c r="T22" s="217">
        <f aca="true" t="shared" si="29" ref="T22:T27">MOD((AA5/A5),60)</f>
        <v>5</v>
      </c>
      <c r="U22" s="228">
        <f aca="true" t="shared" si="30" ref="U22:U27">C5+S5+U5+X5+Z5-T5-V5-((E5+H5+L5+O5)-(D5+G5+K5+N5))</f>
        <v>0</v>
      </c>
      <c r="V22" s="216">
        <f aca="true" t="shared" si="31" ref="V22:V27">((S5+U5-T5-V5)/AA5)*2600</f>
        <v>-7.1724137931034475</v>
      </c>
      <c r="W22" s="214">
        <f aca="true" t="shared" si="32" ref="W22:W27">(C5/AA5)*60</f>
        <v>0.3310344827586207</v>
      </c>
      <c r="X22" s="216">
        <f aca="true" t="shared" si="33" ref="X22:X34">U22/A22</f>
        <v>0</v>
      </c>
      <c r="Y22" s="221">
        <f aca="true" t="shared" si="34" ref="Y22:Y27">Z5/A5</f>
        <v>0</v>
      </c>
      <c r="Z22" s="180"/>
      <c r="AA22" s="215">
        <f aca="true" t="shared" si="35" ref="AA22:AA30">(D5*2+G5*2+K5*3)/(E5*2+H5*2+L5*2)</f>
        <v>0</v>
      </c>
    </row>
    <row r="23" spans="1:27" ht="12.75">
      <c r="A23" s="112">
        <f t="shared" si="11"/>
        <v>22</v>
      </c>
      <c r="B23" s="115" t="s">
        <v>28</v>
      </c>
      <c r="C23" s="116">
        <f t="shared" si="12"/>
        <v>12.227272727272727</v>
      </c>
      <c r="D23" s="117">
        <f t="shared" si="13"/>
        <v>5.2727272727272725</v>
      </c>
      <c r="E23" s="117">
        <f t="shared" si="14"/>
        <v>0.22727272727272727</v>
      </c>
      <c r="F23" s="118">
        <f t="shared" si="15"/>
        <v>5.5</v>
      </c>
      <c r="G23" s="119">
        <f t="shared" si="16"/>
        <v>4.681818181818182</v>
      </c>
      <c r="H23" s="120">
        <f t="shared" si="17"/>
        <v>10.181818181818182</v>
      </c>
      <c r="I23" s="121">
        <f t="shared" si="18"/>
        <v>3.8636363636363638</v>
      </c>
      <c r="J23" s="122">
        <f t="shared" si="19"/>
        <v>3.272727272727273</v>
      </c>
      <c r="K23" s="123">
        <f t="shared" si="20"/>
        <v>1.6818181818181819</v>
      </c>
      <c r="L23" s="116">
        <f t="shared" si="21"/>
        <v>2.272727272727273</v>
      </c>
      <c r="M23" s="124">
        <f t="shared" si="22"/>
        <v>1.4090909090909092</v>
      </c>
      <c r="N23" s="125">
        <f t="shared" si="23"/>
        <v>1.3636363636363635</v>
      </c>
      <c r="O23" s="124">
        <f t="shared" si="24"/>
        <v>1.2272727272727273</v>
      </c>
      <c r="P23" s="126">
        <f t="shared" si="25"/>
        <v>2.727272727272727</v>
      </c>
      <c r="Q23" s="127">
        <f t="shared" si="26"/>
        <v>2.272727272727273</v>
      </c>
      <c r="R23" s="127">
        <f t="shared" si="27"/>
        <v>0.45454545454545453</v>
      </c>
      <c r="S23" s="128">
        <f t="shared" si="28"/>
        <v>26</v>
      </c>
      <c r="T23" s="129">
        <f t="shared" si="29"/>
        <v>17.727272727272748</v>
      </c>
      <c r="U23" s="227">
        <f t="shared" si="30"/>
        <v>192</v>
      </c>
      <c r="V23" s="131">
        <f t="shared" si="31"/>
        <v>1.647940074906367</v>
      </c>
      <c r="W23" s="132">
        <f t="shared" si="32"/>
        <v>0.46499567847882456</v>
      </c>
      <c r="X23" s="131">
        <f t="shared" si="33"/>
        <v>8.727272727272727</v>
      </c>
      <c r="Y23" s="133">
        <f t="shared" si="34"/>
        <v>0.2727272727272727</v>
      </c>
      <c r="Z23" s="134"/>
      <c r="AA23" s="135">
        <f t="shared" si="35"/>
        <v>0.49330357142857145</v>
      </c>
    </row>
    <row r="24" spans="1:27" ht="12.75">
      <c r="A24" s="72">
        <f t="shared" si="11"/>
        <v>17</v>
      </c>
      <c r="B24" s="136" t="s">
        <v>29</v>
      </c>
      <c r="C24" s="137">
        <f t="shared" si="12"/>
        <v>4.235294117647059</v>
      </c>
      <c r="D24" s="138">
        <f t="shared" si="13"/>
        <v>1.8235294117647058</v>
      </c>
      <c r="E24" s="138">
        <f t="shared" si="14"/>
        <v>0.11764705882352941</v>
      </c>
      <c r="F24" s="139">
        <f t="shared" si="15"/>
        <v>1.9411764705882353</v>
      </c>
      <c r="G24" s="140">
        <f t="shared" si="16"/>
        <v>1.2941176470588236</v>
      </c>
      <c r="H24" s="141">
        <f t="shared" si="17"/>
        <v>3.235294117647059</v>
      </c>
      <c r="I24" s="142">
        <f t="shared" si="18"/>
        <v>3.6470588235294117</v>
      </c>
      <c r="J24" s="143">
        <f t="shared" si="19"/>
        <v>2.8823529411764706</v>
      </c>
      <c r="K24" s="144">
        <f t="shared" si="20"/>
        <v>2.0588235294117645</v>
      </c>
      <c r="L24" s="137">
        <f t="shared" si="21"/>
        <v>0.5882352941176471</v>
      </c>
      <c r="M24" s="145">
        <f t="shared" si="22"/>
        <v>1.1176470588235294</v>
      </c>
      <c r="N24" s="146">
        <f t="shared" si="23"/>
        <v>0.4117647058823529</v>
      </c>
      <c r="O24" s="145">
        <f t="shared" si="24"/>
        <v>0.9411764705882353</v>
      </c>
      <c r="P24" s="147">
        <f t="shared" si="25"/>
        <v>1.1176470588235294</v>
      </c>
      <c r="Q24" s="148">
        <f t="shared" si="26"/>
        <v>0.8235294117647058</v>
      </c>
      <c r="R24" s="148">
        <f t="shared" si="27"/>
        <v>0.29411764705882354</v>
      </c>
      <c r="S24" s="149">
        <f t="shared" si="28"/>
        <v>10</v>
      </c>
      <c r="T24" s="150">
        <f t="shared" si="29"/>
        <v>57.64705882352939</v>
      </c>
      <c r="U24" s="114">
        <f t="shared" si="30"/>
        <v>7</v>
      </c>
      <c r="V24" s="151">
        <f t="shared" si="31"/>
        <v>-4.186046511627907</v>
      </c>
      <c r="W24" s="152">
        <f t="shared" si="32"/>
        <v>0.3864042933810376</v>
      </c>
      <c r="X24" s="151">
        <f>U24/A24</f>
        <v>0.4117647058823529</v>
      </c>
      <c r="Y24" s="153">
        <f t="shared" si="34"/>
        <v>0</v>
      </c>
      <c r="Z24" s="154"/>
      <c r="AA24" s="155">
        <f t="shared" si="35"/>
        <v>0.34545454545454546</v>
      </c>
    </row>
    <row r="25" spans="1:27" ht="12.75">
      <c r="A25" s="112">
        <f t="shared" si="11"/>
        <v>20</v>
      </c>
      <c r="B25" s="115" t="s">
        <v>30</v>
      </c>
      <c r="C25" s="116">
        <f t="shared" si="12"/>
        <v>11.95</v>
      </c>
      <c r="D25" s="117">
        <f t="shared" si="13"/>
        <v>5</v>
      </c>
      <c r="E25" s="117">
        <f t="shared" si="14"/>
        <v>1.65</v>
      </c>
      <c r="F25" s="118">
        <f t="shared" si="15"/>
        <v>6.65</v>
      </c>
      <c r="G25" s="119">
        <f t="shared" si="16"/>
        <v>3.8</v>
      </c>
      <c r="H25" s="116">
        <f t="shared" si="17"/>
        <v>10.45</v>
      </c>
      <c r="I25" s="121">
        <f t="shared" si="18"/>
        <v>2.55</v>
      </c>
      <c r="J25" s="156">
        <f t="shared" si="19"/>
        <v>2.05</v>
      </c>
      <c r="K25" s="123">
        <f t="shared" si="20"/>
        <v>3.15</v>
      </c>
      <c r="L25" s="116">
        <f t="shared" si="21"/>
        <v>1.25</v>
      </c>
      <c r="M25" s="124">
        <f t="shared" si="22"/>
        <v>1.6</v>
      </c>
      <c r="N25" s="125">
        <f t="shared" si="23"/>
        <v>1.65</v>
      </c>
      <c r="O25" s="124">
        <f t="shared" si="24"/>
        <v>1.05</v>
      </c>
      <c r="P25" s="126">
        <f t="shared" si="25"/>
        <v>3.1</v>
      </c>
      <c r="Q25" s="127">
        <f t="shared" si="26"/>
        <v>2.2</v>
      </c>
      <c r="R25" s="127">
        <f t="shared" si="27"/>
        <v>0.9</v>
      </c>
      <c r="S25" s="157">
        <f t="shared" si="28"/>
        <v>21</v>
      </c>
      <c r="T25" s="129">
        <f t="shared" si="29"/>
        <v>21.25</v>
      </c>
      <c r="U25" s="130">
        <f t="shared" si="30"/>
        <v>176</v>
      </c>
      <c r="V25" s="131">
        <f t="shared" si="31"/>
        <v>0.5073170731707317</v>
      </c>
      <c r="W25" s="132">
        <f t="shared" si="32"/>
        <v>0.559609756097561</v>
      </c>
      <c r="X25" s="131">
        <f t="shared" si="33"/>
        <v>8.8</v>
      </c>
      <c r="Y25" s="133">
        <f t="shared" si="34"/>
        <v>0.35</v>
      </c>
      <c r="Z25" s="134"/>
      <c r="AA25" s="158">
        <f t="shared" si="35"/>
        <v>0.5023923444976076</v>
      </c>
    </row>
    <row r="26" spans="1:27" ht="12.75">
      <c r="A26" s="72">
        <f t="shared" si="11"/>
        <v>21</v>
      </c>
      <c r="B26" s="136" t="s">
        <v>31</v>
      </c>
      <c r="C26" s="137">
        <f t="shared" si="12"/>
        <v>2.2857142857142856</v>
      </c>
      <c r="D26" s="138">
        <f t="shared" si="13"/>
        <v>1.9047619047619047</v>
      </c>
      <c r="E26" s="138">
        <f t="shared" si="14"/>
        <v>0.047619047619047616</v>
      </c>
      <c r="F26" s="139">
        <f t="shared" si="15"/>
        <v>1.9523809523809523</v>
      </c>
      <c r="G26" s="140">
        <f t="shared" si="16"/>
        <v>0</v>
      </c>
      <c r="H26" s="137">
        <f t="shared" si="17"/>
        <v>1.9523809523809523</v>
      </c>
      <c r="I26" s="142">
        <f t="shared" si="18"/>
        <v>2.0476190476190474</v>
      </c>
      <c r="J26" s="143">
        <f t="shared" si="19"/>
        <v>1.2380952380952381</v>
      </c>
      <c r="K26" s="144">
        <f t="shared" si="20"/>
        <v>3.6666666666666665</v>
      </c>
      <c r="L26" s="137">
        <f t="shared" si="21"/>
        <v>0.09523809523809523</v>
      </c>
      <c r="M26" s="145">
        <f t="shared" si="22"/>
        <v>0.42857142857142855</v>
      </c>
      <c r="N26" s="146">
        <f t="shared" si="23"/>
        <v>0.8571428571428571</v>
      </c>
      <c r="O26" s="145">
        <f t="shared" si="24"/>
        <v>0.2857142857142857</v>
      </c>
      <c r="P26" s="147">
        <f t="shared" si="25"/>
        <v>2.6666666666666665</v>
      </c>
      <c r="Q26" s="148">
        <f t="shared" si="26"/>
        <v>1.380952380952381</v>
      </c>
      <c r="R26" s="148">
        <f t="shared" si="27"/>
        <v>1.2857142857142858</v>
      </c>
      <c r="S26" s="149">
        <f t="shared" si="28"/>
        <v>11</v>
      </c>
      <c r="T26" s="150">
        <f t="shared" si="29"/>
        <v>23.33333333333337</v>
      </c>
      <c r="U26" s="114">
        <f t="shared" si="30"/>
        <v>70</v>
      </c>
      <c r="V26" s="151">
        <f t="shared" si="31"/>
        <v>0.9059233449477352</v>
      </c>
      <c r="W26" s="152">
        <f t="shared" si="32"/>
        <v>0.20069686411149826</v>
      </c>
      <c r="X26" s="151">
        <f t="shared" si="33"/>
        <v>3.3333333333333335</v>
      </c>
      <c r="Y26" s="153">
        <f t="shared" si="34"/>
        <v>0.47619047619047616</v>
      </c>
      <c r="Z26" s="154"/>
      <c r="AA26" s="155">
        <f t="shared" si="35"/>
        <v>0.3170731707317073</v>
      </c>
    </row>
    <row r="27" spans="1:27" ht="12.75">
      <c r="A27" s="112">
        <f t="shared" si="11"/>
        <v>22</v>
      </c>
      <c r="B27" s="115" t="s">
        <v>32</v>
      </c>
      <c r="C27" s="116">
        <f t="shared" si="12"/>
        <v>12.545454545454545</v>
      </c>
      <c r="D27" s="117">
        <f t="shared" si="13"/>
        <v>7.7727272727272725</v>
      </c>
      <c r="E27" s="117">
        <f t="shared" si="14"/>
        <v>0.09090909090909091</v>
      </c>
      <c r="F27" s="118">
        <f t="shared" si="15"/>
        <v>7.863636363636363</v>
      </c>
      <c r="G27" s="119">
        <f t="shared" si="16"/>
        <v>0.045454545454545456</v>
      </c>
      <c r="H27" s="116">
        <f t="shared" si="17"/>
        <v>7.909090909090909</v>
      </c>
      <c r="I27" s="121">
        <f t="shared" si="18"/>
        <v>5.818181818181818</v>
      </c>
      <c r="J27" s="122">
        <f t="shared" si="19"/>
        <v>6.545454545454546</v>
      </c>
      <c r="K27" s="123">
        <f t="shared" si="20"/>
        <v>4.363636363636363</v>
      </c>
      <c r="L27" s="116">
        <f t="shared" si="21"/>
        <v>2.590909090909091</v>
      </c>
      <c r="M27" s="124">
        <f t="shared" si="22"/>
        <v>1.5909090909090908</v>
      </c>
      <c r="N27" s="125">
        <f t="shared" si="23"/>
        <v>3</v>
      </c>
      <c r="O27" s="124">
        <f t="shared" si="24"/>
        <v>1.6363636363636365</v>
      </c>
      <c r="P27" s="126">
        <f t="shared" si="25"/>
        <v>6.590909090909091</v>
      </c>
      <c r="Q27" s="127">
        <f t="shared" si="26"/>
        <v>4.863636363636363</v>
      </c>
      <c r="R27" s="127">
        <f t="shared" si="27"/>
        <v>1.7272727272727273</v>
      </c>
      <c r="S27" s="157">
        <f t="shared" si="28"/>
        <v>26</v>
      </c>
      <c r="T27" s="129">
        <f t="shared" si="29"/>
        <v>39.09090909090901</v>
      </c>
      <c r="U27" s="130">
        <f t="shared" si="30"/>
        <v>352</v>
      </c>
      <c r="V27" s="131">
        <f t="shared" si="31"/>
        <v>3.843092666287663</v>
      </c>
      <c r="W27" s="132">
        <f t="shared" si="32"/>
        <v>0.4707220011370097</v>
      </c>
      <c r="X27" s="131">
        <f t="shared" si="33"/>
        <v>16</v>
      </c>
      <c r="Y27" s="133">
        <f t="shared" si="34"/>
        <v>0.18181818181818182</v>
      </c>
      <c r="Z27" s="134"/>
      <c r="AA27" s="158">
        <f t="shared" si="35"/>
        <v>0.5660919540229885</v>
      </c>
    </row>
    <row r="28" spans="1:27" ht="12.75">
      <c r="A28" s="72"/>
      <c r="B28" s="136"/>
      <c r="C28" s="181"/>
      <c r="D28" s="182"/>
      <c r="E28" s="182"/>
      <c r="F28" s="183"/>
      <c r="G28" s="184"/>
      <c r="H28" s="181"/>
      <c r="I28" s="185"/>
      <c r="J28" s="186"/>
      <c r="K28" s="187"/>
      <c r="L28" s="181"/>
      <c r="M28" s="181"/>
      <c r="N28" s="187"/>
      <c r="O28" s="181"/>
      <c r="P28" s="188"/>
      <c r="Q28" s="189"/>
      <c r="R28" s="189"/>
      <c r="S28" s="190"/>
      <c r="T28" s="191"/>
      <c r="U28" s="179"/>
      <c r="V28" s="192"/>
      <c r="W28" s="193"/>
      <c r="X28" s="192"/>
      <c r="Y28" s="194"/>
      <c r="Z28" s="195"/>
      <c r="AA28" s="196" t="e">
        <f t="shared" si="35"/>
        <v>#DIV/0!</v>
      </c>
    </row>
    <row r="29" spans="1:27" ht="12.75">
      <c r="A29" s="112">
        <f aca="true" t="shared" si="36" ref="A29:A34">A12</f>
        <v>21</v>
      </c>
      <c r="B29" s="115" t="s">
        <v>33</v>
      </c>
      <c r="C29" s="116">
        <f aca="true" t="shared" si="37" ref="C29:C34">C12/A12</f>
        <v>4.380952380952381</v>
      </c>
      <c r="D29" s="117">
        <f aca="true" t="shared" si="38" ref="D29:D34">E12/A29</f>
        <v>3.380952380952381</v>
      </c>
      <c r="E29" s="117">
        <f aca="true" t="shared" si="39" ref="E29:E34">H12/A29</f>
        <v>0.6190476190476191</v>
      </c>
      <c r="F29" s="118">
        <f aca="true" t="shared" si="40" ref="F29:F34">(E12+H12)/A29</f>
        <v>4</v>
      </c>
      <c r="G29" s="119">
        <f aca="true" t="shared" si="41" ref="G29:G34">L12/A29</f>
        <v>0.047619047619047616</v>
      </c>
      <c r="H29" s="116">
        <f aca="true" t="shared" si="42" ref="H29:H34">(E12+H12+L12)/A29</f>
        <v>4.0476190476190474</v>
      </c>
      <c r="I29" s="121">
        <f aca="true" t="shared" si="43" ref="I29:I34">O12/A29</f>
        <v>0.9047619047619048</v>
      </c>
      <c r="J29" s="122">
        <f aca="true" t="shared" si="44" ref="J29:J34">Q12/A29</f>
        <v>0.7619047619047619</v>
      </c>
      <c r="K29" s="123">
        <f aca="true" t="shared" si="45" ref="K29:K34">R12/A29</f>
        <v>2.619047619047619</v>
      </c>
      <c r="L29" s="116">
        <f aca="true" t="shared" si="46" ref="L29:L34">S12/A29</f>
        <v>0.3333333333333333</v>
      </c>
      <c r="M29" s="124">
        <f aca="true" t="shared" si="47" ref="M29:M34">T12/A29</f>
        <v>0.3333333333333333</v>
      </c>
      <c r="N29" s="125">
        <f aca="true" t="shared" si="48" ref="N29:N34">U12/A29</f>
        <v>0.5238095238095238</v>
      </c>
      <c r="O29" s="124">
        <f aca="true" t="shared" si="49" ref="O29:O34">V12/A29</f>
        <v>0.5714285714285714</v>
      </c>
      <c r="P29" s="126">
        <f aca="true" t="shared" si="50" ref="P29:P34">X12/A29</f>
        <v>2.619047619047619</v>
      </c>
      <c r="Q29" s="127">
        <f aca="true" t="shared" si="51" ref="Q29:Q34">W12/A29</f>
        <v>1.8095238095238095</v>
      </c>
      <c r="R29" s="127">
        <f aca="true" t="shared" si="52" ref="R29:R34">Y12/A29</f>
        <v>0.8095238095238095</v>
      </c>
      <c r="S29" s="157">
        <f>INT((AA12/A12)/60)</f>
        <v>15</v>
      </c>
      <c r="T29" s="129">
        <f>MOD((AA12/A12),60)</f>
        <v>15.714285714285666</v>
      </c>
      <c r="U29" s="130">
        <f aca="true" t="shared" si="53" ref="U29:U34">C12+S12+U12+X12+Z12-T12-V12-((E12+H12+L12+O12)-(D12+G12+K12+N12))</f>
        <v>102</v>
      </c>
      <c r="V29" s="131">
        <f aca="true" t="shared" si="54" ref="V29:V34">((S12+U12-T12-V12)/AA12)*2600</f>
        <v>-0.13520540821632865</v>
      </c>
      <c r="W29" s="132">
        <f aca="true" t="shared" si="55" ref="W29:W34">(C12/AA12)*60</f>
        <v>0.2870514820592824</v>
      </c>
      <c r="X29" s="131">
        <f t="shared" si="33"/>
        <v>4.857142857142857</v>
      </c>
      <c r="Y29" s="133">
        <f aca="true" t="shared" si="56" ref="Y29:Y34">Z12/A12</f>
        <v>0.5238095238095238</v>
      </c>
      <c r="Z29" s="134"/>
      <c r="AA29" s="158">
        <f t="shared" si="35"/>
        <v>0.5058823529411764</v>
      </c>
    </row>
    <row r="30" spans="1:27" ht="12.75">
      <c r="A30" s="72">
        <f t="shared" si="36"/>
        <v>22</v>
      </c>
      <c r="B30" s="136" t="s">
        <v>34</v>
      </c>
      <c r="C30" s="137">
        <f t="shared" si="37"/>
        <v>11.409090909090908</v>
      </c>
      <c r="D30" s="138">
        <f t="shared" si="38"/>
        <v>6.7272727272727275</v>
      </c>
      <c r="E30" s="138">
        <f t="shared" si="39"/>
        <v>1.4545454545454546</v>
      </c>
      <c r="F30" s="139">
        <f t="shared" si="40"/>
        <v>8.181818181818182</v>
      </c>
      <c r="G30" s="140">
        <f t="shared" si="41"/>
        <v>1.3636363636363635</v>
      </c>
      <c r="H30" s="137">
        <f t="shared" si="42"/>
        <v>9.545454545454545</v>
      </c>
      <c r="I30" s="142">
        <f t="shared" si="43"/>
        <v>2.090909090909091</v>
      </c>
      <c r="J30" s="143">
        <f t="shared" si="44"/>
        <v>1.5454545454545454</v>
      </c>
      <c r="K30" s="144">
        <f t="shared" si="45"/>
        <v>2.9545454545454546</v>
      </c>
      <c r="L30" s="137">
        <f t="shared" si="46"/>
        <v>1.1363636363636365</v>
      </c>
      <c r="M30" s="145">
        <f t="shared" si="47"/>
        <v>1.4090909090909092</v>
      </c>
      <c r="N30" s="146">
        <f t="shared" si="48"/>
        <v>1.7272727272727273</v>
      </c>
      <c r="O30" s="145">
        <f t="shared" si="49"/>
        <v>0.6363636363636364</v>
      </c>
      <c r="P30" s="147">
        <f t="shared" si="50"/>
        <v>6.090909090909091</v>
      </c>
      <c r="Q30" s="148">
        <f t="shared" si="51"/>
        <v>4.409090909090909</v>
      </c>
      <c r="R30" s="148">
        <f t="shared" si="52"/>
        <v>1.6818181818181819</v>
      </c>
      <c r="S30" s="149">
        <f>INT((AA13/A13)/60)</f>
        <v>29</v>
      </c>
      <c r="T30" s="150">
        <f>MOD((AA13/A13),60)</f>
        <v>56.13636363636374</v>
      </c>
      <c r="U30" s="114">
        <f t="shared" si="53"/>
        <v>285</v>
      </c>
      <c r="V30" s="151">
        <f t="shared" si="54"/>
        <v>1.1843603694799443</v>
      </c>
      <c r="W30" s="152">
        <f t="shared" si="55"/>
        <v>0.3811210932557257</v>
      </c>
      <c r="X30" s="151">
        <f t="shared" si="33"/>
        <v>12.954545454545455</v>
      </c>
      <c r="Y30" s="153">
        <f t="shared" si="56"/>
        <v>0.13636363636363635</v>
      </c>
      <c r="Z30" s="154"/>
      <c r="AA30" s="155">
        <f t="shared" si="35"/>
        <v>0.5357142857142857</v>
      </c>
    </row>
    <row r="31" spans="1:27" ht="12.75">
      <c r="A31" s="112">
        <f t="shared" si="36"/>
        <v>21</v>
      </c>
      <c r="B31" s="115" t="s">
        <v>35</v>
      </c>
      <c r="C31" s="116">
        <f t="shared" si="37"/>
        <v>11.476190476190476</v>
      </c>
      <c r="D31" s="117">
        <f t="shared" si="38"/>
        <v>1.8571428571428572</v>
      </c>
      <c r="E31" s="117">
        <f t="shared" si="39"/>
        <v>1.1904761904761905</v>
      </c>
      <c r="F31" s="118">
        <f t="shared" si="40"/>
        <v>3.0476190476190474</v>
      </c>
      <c r="G31" s="119">
        <f t="shared" si="41"/>
        <v>5.476190476190476</v>
      </c>
      <c r="H31" s="116">
        <f t="shared" si="42"/>
        <v>8.523809523809524</v>
      </c>
      <c r="I31" s="121">
        <f t="shared" si="43"/>
        <v>2.619047619047619</v>
      </c>
      <c r="J31" s="122">
        <f t="shared" si="44"/>
        <v>2.4761904761904763</v>
      </c>
      <c r="K31" s="123">
        <f t="shared" si="45"/>
        <v>2.9047619047619047</v>
      </c>
      <c r="L31" s="116">
        <f t="shared" si="46"/>
        <v>6.380952380952381</v>
      </c>
      <c r="M31" s="124">
        <f t="shared" si="47"/>
        <v>3.3333333333333335</v>
      </c>
      <c r="N31" s="125">
        <f t="shared" si="48"/>
        <v>1.7142857142857142</v>
      </c>
      <c r="O31" s="124">
        <f t="shared" si="49"/>
        <v>1</v>
      </c>
      <c r="P31" s="126">
        <f t="shared" si="50"/>
        <v>2.9523809523809526</v>
      </c>
      <c r="Q31" s="127">
        <f t="shared" si="51"/>
        <v>2.4285714285714284</v>
      </c>
      <c r="R31" s="127">
        <f t="shared" si="52"/>
        <v>0.5238095238095238</v>
      </c>
      <c r="S31" s="157">
        <f>INT((AA14/A14)/60)</f>
        <v>37</v>
      </c>
      <c r="T31" s="129">
        <f>MOD((AA14/A14),60)</f>
        <v>30</v>
      </c>
      <c r="U31" s="130">
        <f t="shared" si="53"/>
        <v>270</v>
      </c>
      <c r="V31" s="131">
        <f t="shared" si="54"/>
        <v>4.347089947089947</v>
      </c>
      <c r="W31" s="132">
        <f t="shared" si="55"/>
        <v>0.306031746031746</v>
      </c>
      <c r="X31" s="131">
        <f t="shared" si="33"/>
        <v>12.857142857142858</v>
      </c>
      <c r="Y31" s="133">
        <f t="shared" si="56"/>
        <v>0.09523809523809523</v>
      </c>
      <c r="Z31" s="134"/>
      <c r="AA31" s="158">
        <f>((D14*2)+(G14*2)+(K14*3))/((E14*2)+(H14*2)+(L14*2))</f>
        <v>0.5558659217877095</v>
      </c>
    </row>
    <row r="32" spans="1:27" ht="12.75">
      <c r="A32" s="72">
        <f t="shared" si="36"/>
        <v>21</v>
      </c>
      <c r="B32" s="136" t="s">
        <v>36</v>
      </c>
      <c r="C32" s="137">
        <f t="shared" si="37"/>
        <v>16.238095238095237</v>
      </c>
      <c r="D32" s="138">
        <f t="shared" si="38"/>
        <v>5.285714285714286</v>
      </c>
      <c r="E32" s="138">
        <f t="shared" si="39"/>
        <v>4.095238095238095</v>
      </c>
      <c r="F32" s="139">
        <f t="shared" si="40"/>
        <v>9.380952380952381</v>
      </c>
      <c r="G32" s="140">
        <f t="shared" si="41"/>
        <v>1.380952380952381</v>
      </c>
      <c r="H32" s="137">
        <f t="shared" si="42"/>
        <v>10.761904761904763</v>
      </c>
      <c r="I32" s="142">
        <f t="shared" si="43"/>
        <v>3.857142857142857</v>
      </c>
      <c r="J32" s="143">
        <f t="shared" si="44"/>
        <v>2.8095238095238093</v>
      </c>
      <c r="K32" s="144">
        <f t="shared" si="45"/>
        <v>3.4761904761904763</v>
      </c>
      <c r="L32" s="137">
        <f t="shared" si="46"/>
        <v>0.8095238095238095</v>
      </c>
      <c r="M32" s="145">
        <f t="shared" si="47"/>
        <v>0.5714285714285714</v>
      </c>
      <c r="N32" s="146">
        <f t="shared" si="48"/>
        <v>0.9047619047619048</v>
      </c>
      <c r="O32" s="145">
        <f t="shared" si="49"/>
        <v>0.9047619047619048</v>
      </c>
      <c r="P32" s="147">
        <f t="shared" si="50"/>
        <v>6.809523809523809</v>
      </c>
      <c r="Q32" s="148">
        <f t="shared" si="51"/>
        <v>5.666666666666667</v>
      </c>
      <c r="R32" s="148">
        <f t="shared" si="52"/>
        <v>1.1428571428571428</v>
      </c>
      <c r="S32" s="149">
        <f>INT((AA15/A15)/60)</f>
        <v>29</v>
      </c>
      <c r="T32" s="150">
        <f>MOD((AA15/A15),60)</f>
        <v>19.28571428571422</v>
      </c>
      <c r="U32" s="114">
        <f t="shared" si="53"/>
        <v>395</v>
      </c>
      <c r="V32" s="151">
        <f t="shared" si="54"/>
        <v>0.35187440790364055</v>
      </c>
      <c r="W32" s="152">
        <f t="shared" si="55"/>
        <v>0.5537961835160373</v>
      </c>
      <c r="X32" s="151">
        <f t="shared" si="33"/>
        <v>18.80952380952381</v>
      </c>
      <c r="Y32" s="153">
        <f t="shared" si="56"/>
        <v>0.5238095238095238</v>
      </c>
      <c r="Z32" s="154"/>
      <c r="AA32" s="155">
        <f>(D15*2+G15*2+K15*3)/(E15*2+H15*2+L15*2)</f>
        <v>0.5951327433628318</v>
      </c>
    </row>
    <row r="33" spans="1:27" ht="12.75">
      <c r="A33" s="112">
        <f t="shared" si="36"/>
        <v>1</v>
      </c>
      <c r="B33" s="115" t="s">
        <v>80</v>
      </c>
      <c r="C33" s="116">
        <f t="shared" si="37"/>
        <v>0</v>
      </c>
      <c r="D33" s="197">
        <f t="shared" si="38"/>
        <v>0</v>
      </c>
      <c r="E33" s="197">
        <f t="shared" si="39"/>
        <v>0</v>
      </c>
      <c r="F33" s="118">
        <f t="shared" si="40"/>
        <v>0</v>
      </c>
      <c r="G33" s="198">
        <f t="shared" si="41"/>
        <v>0</v>
      </c>
      <c r="H33" s="116">
        <f t="shared" si="42"/>
        <v>0</v>
      </c>
      <c r="I33" s="121">
        <f t="shared" si="43"/>
        <v>0</v>
      </c>
      <c r="J33" s="205">
        <f t="shared" si="44"/>
        <v>0</v>
      </c>
      <c r="K33" s="124">
        <f t="shared" si="45"/>
        <v>4</v>
      </c>
      <c r="L33" s="116">
        <f t="shared" si="46"/>
        <v>0</v>
      </c>
      <c r="M33" s="124">
        <f t="shared" si="47"/>
        <v>1</v>
      </c>
      <c r="N33" s="116">
        <f t="shared" si="48"/>
        <v>1</v>
      </c>
      <c r="O33" s="124">
        <f t="shared" si="49"/>
        <v>1</v>
      </c>
      <c r="P33" s="206">
        <f t="shared" si="50"/>
        <v>0</v>
      </c>
      <c r="Q33" s="207">
        <f t="shared" si="51"/>
        <v>0</v>
      </c>
      <c r="R33" s="207">
        <f t="shared" si="52"/>
        <v>0</v>
      </c>
      <c r="S33" s="199">
        <f>INT((AA16/A16)/60)</f>
        <v>12</v>
      </c>
      <c r="T33" s="200">
        <f>MOD((AA16/A16),60)</f>
        <v>15</v>
      </c>
      <c r="U33" s="208">
        <f t="shared" si="53"/>
        <v>-1</v>
      </c>
      <c r="V33" s="201">
        <f t="shared" si="54"/>
        <v>-3.5374149659863945</v>
      </c>
      <c r="W33" s="132">
        <f t="shared" si="55"/>
        <v>0</v>
      </c>
      <c r="X33" s="202">
        <f t="shared" si="33"/>
        <v>-1</v>
      </c>
      <c r="Y33" s="209">
        <f t="shared" si="56"/>
        <v>0</v>
      </c>
      <c r="Z33" s="203"/>
      <c r="AA33" s="204" t="e">
        <f>(D16*2+G16*2+K16*3)/(E16*2+H16*2+L16*2)</f>
        <v>#DIV/0!</v>
      </c>
    </row>
    <row r="34" spans="1:29" s="1" customFormat="1" ht="20.25" customHeight="1">
      <c r="A34" s="159">
        <f t="shared" si="36"/>
        <v>22</v>
      </c>
      <c r="B34" s="160" t="s">
        <v>37</v>
      </c>
      <c r="C34" s="161">
        <f t="shared" si="37"/>
        <v>83.31818181818181</v>
      </c>
      <c r="D34" s="161">
        <f t="shared" si="38"/>
        <v>37.59090909090909</v>
      </c>
      <c r="E34" s="161">
        <f t="shared" si="39"/>
        <v>9.090909090909092</v>
      </c>
      <c r="F34" s="162">
        <f t="shared" si="40"/>
        <v>46.68181818181818</v>
      </c>
      <c r="G34" s="163">
        <f t="shared" si="41"/>
        <v>17.181818181818183</v>
      </c>
      <c r="H34" s="164">
        <f t="shared" si="42"/>
        <v>63.86363636363637</v>
      </c>
      <c r="I34" s="161">
        <f t="shared" si="43"/>
        <v>26.09090909090909</v>
      </c>
      <c r="J34" s="165">
        <f t="shared" si="44"/>
        <v>22.545454545454547</v>
      </c>
      <c r="K34" s="161">
        <f t="shared" si="45"/>
        <v>25.772727272727273</v>
      </c>
      <c r="L34" s="161">
        <f t="shared" si="46"/>
        <v>14.909090909090908</v>
      </c>
      <c r="M34" s="161">
        <f t="shared" si="47"/>
        <v>11.227272727272727</v>
      </c>
      <c r="N34" s="161">
        <f t="shared" si="48"/>
        <v>11.863636363636363</v>
      </c>
      <c r="O34" s="161">
        <f t="shared" si="49"/>
        <v>8.090909090909092</v>
      </c>
      <c r="P34" s="163">
        <f t="shared" si="50"/>
        <v>33.45454545454545</v>
      </c>
      <c r="Q34" s="163">
        <f t="shared" si="51"/>
        <v>24.954545454545453</v>
      </c>
      <c r="R34" s="163">
        <f t="shared" si="52"/>
        <v>8.5</v>
      </c>
      <c r="S34" s="166"/>
      <c r="T34" s="166"/>
      <c r="U34" s="167">
        <f t="shared" si="53"/>
        <v>1848</v>
      </c>
      <c r="V34" s="163">
        <f t="shared" si="54"/>
        <v>1.6063591327770348</v>
      </c>
      <c r="W34" s="163">
        <f t="shared" si="55"/>
        <v>0.41432311778334496</v>
      </c>
      <c r="X34" s="163">
        <f t="shared" si="33"/>
        <v>84</v>
      </c>
      <c r="Y34" s="168">
        <f t="shared" si="56"/>
        <v>2.4545454545454546</v>
      </c>
      <c r="Z34" s="169"/>
      <c r="AA34" s="170">
        <f>(D17*2+G17*2+K17*3)/(E17*2+H17*2+L17*2)</f>
        <v>0.5234875444839857</v>
      </c>
      <c r="AB34"/>
      <c r="AC34"/>
    </row>
    <row r="35" spans="19:20" ht="12.75">
      <c r="S35" s="9"/>
      <c r="T35" s="9"/>
    </row>
  </sheetData>
  <printOptions gridLines="1" horizontalCentered="1" verticalCentered="1"/>
  <pageMargins left="0.38" right="0.25" top="0.984251968503937" bottom="0.984251968503937" header="0.5118110236220472" footer="0.5118110236220472"/>
  <pageSetup fitToHeight="1" fitToWidth="1" horizontalDpi="300" verticalDpi="300" orientation="landscape" pageOrder="overThenDown" paperSize="9" scale="85" r:id="rId1"/>
  <headerFooter alignWithMargins="0">
    <oddHeader>&amp;C&amp;"Arial Rounded MT Bold,Italique gras"&amp;UStatistiques générales et moyennes des joueurs&amp;R&amp;D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6.57421875" style="20" customWidth="1"/>
    <col min="2" max="3" width="5.140625" style="0" customWidth="1"/>
    <col min="4" max="4" width="5.00390625" style="0" customWidth="1"/>
    <col min="5" max="6" width="5.140625" style="0" customWidth="1"/>
    <col min="7" max="7" width="6.00390625" style="0" customWidth="1"/>
    <col min="8" max="9" width="5.140625" style="0" customWidth="1"/>
    <col min="10" max="10" width="6.00390625" style="0" customWidth="1"/>
    <col min="11" max="11" width="5.140625" style="0" customWidth="1"/>
    <col min="12" max="12" width="5.7109375" style="0" customWidth="1"/>
    <col min="13" max="13" width="5.8515625" style="0" customWidth="1"/>
    <col min="14" max="14" width="5.140625" style="0" customWidth="1"/>
    <col min="15" max="16" width="5.7109375" style="0" customWidth="1"/>
    <col min="17" max="18" width="5.140625" style="0" customWidth="1"/>
    <col min="19" max="19" width="4.7109375" style="0" customWidth="1"/>
    <col min="20" max="21" width="5.140625" style="0" customWidth="1"/>
    <col min="22" max="22" width="4.7109375" style="0" customWidth="1"/>
    <col min="23" max="24" width="5.140625" style="0" customWidth="1"/>
    <col min="25" max="25" width="4.7109375" style="0" customWidth="1"/>
    <col min="26" max="27" width="5.140625" style="0" customWidth="1"/>
    <col min="28" max="28" width="4.7109375" style="0" customWidth="1"/>
    <col min="29" max="29" width="5.140625" style="0" customWidth="1"/>
    <col min="30" max="31" width="2.7109375" style="0" customWidth="1"/>
    <col min="32" max="32" width="6.7109375" style="0" customWidth="1"/>
    <col min="33" max="33" width="5.28125" style="0" customWidth="1"/>
  </cols>
  <sheetData>
    <row r="1" spans="1:32" s="1" customFormat="1" ht="18" customHeight="1">
      <c r="A1" s="10"/>
      <c r="B1" s="11" t="s">
        <v>58</v>
      </c>
      <c r="C1" s="52"/>
      <c r="D1" s="12"/>
      <c r="E1" s="13" t="s">
        <v>59</v>
      </c>
      <c r="F1" s="14"/>
      <c r="G1" s="15"/>
      <c r="H1" s="32" t="s">
        <v>60</v>
      </c>
      <c r="I1" s="14"/>
      <c r="J1" s="15"/>
      <c r="K1" s="13" t="s">
        <v>61</v>
      </c>
      <c r="L1" s="52"/>
      <c r="M1" s="15"/>
      <c r="N1" s="13" t="s">
        <v>62</v>
      </c>
      <c r="O1" s="52"/>
      <c r="P1" s="15"/>
      <c r="Q1" s="13" t="s">
        <v>63</v>
      </c>
      <c r="R1" s="52"/>
      <c r="S1" s="15"/>
      <c r="T1" s="13" t="s">
        <v>64</v>
      </c>
      <c r="U1" s="52"/>
      <c r="V1" s="15"/>
      <c r="W1" s="13" t="s">
        <v>65</v>
      </c>
      <c r="X1" s="14"/>
      <c r="Y1" s="15"/>
      <c r="Z1" s="13" t="s">
        <v>66</v>
      </c>
      <c r="AA1" s="14"/>
      <c r="AB1" s="15"/>
      <c r="AC1" s="13" t="s">
        <v>67</v>
      </c>
      <c r="AD1" s="13"/>
      <c r="AE1" s="15"/>
      <c r="AF1" s="16"/>
    </row>
    <row r="2" spans="1:32" s="20" customFormat="1" ht="18" customHeight="1">
      <c r="A2" s="17"/>
      <c r="B2" s="61" t="s">
        <v>68</v>
      </c>
      <c r="C2" s="61" t="s">
        <v>69</v>
      </c>
      <c r="D2" s="66" t="s">
        <v>70</v>
      </c>
      <c r="E2" s="61" t="s">
        <v>68</v>
      </c>
      <c r="F2" s="61" t="s">
        <v>69</v>
      </c>
      <c r="G2" s="66" t="s">
        <v>70</v>
      </c>
      <c r="H2" s="61" t="s">
        <v>68</v>
      </c>
      <c r="I2" s="61" t="s">
        <v>69</v>
      </c>
      <c r="J2" s="66" t="s">
        <v>70</v>
      </c>
      <c r="K2" s="61" t="s">
        <v>68</v>
      </c>
      <c r="L2" s="61" t="s">
        <v>69</v>
      </c>
      <c r="M2" s="66" t="s">
        <v>70</v>
      </c>
      <c r="N2" s="61" t="s">
        <v>68</v>
      </c>
      <c r="O2" s="61" t="s">
        <v>69</v>
      </c>
      <c r="P2" s="66" t="s">
        <v>70</v>
      </c>
      <c r="Q2" s="61" t="s">
        <v>68</v>
      </c>
      <c r="R2" s="61" t="s">
        <v>69</v>
      </c>
      <c r="S2" s="66" t="s">
        <v>70</v>
      </c>
      <c r="T2" s="61" t="s">
        <v>68</v>
      </c>
      <c r="U2" s="61" t="s">
        <v>69</v>
      </c>
      <c r="V2" s="66" t="s">
        <v>70</v>
      </c>
      <c r="W2" s="61" t="s">
        <v>68</v>
      </c>
      <c r="X2" s="61" t="s">
        <v>69</v>
      </c>
      <c r="Y2" s="66" t="s">
        <v>70</v>
      </c>
      <c r="Z2" s="61" t="s">
        <v>68</v>
      </c>
      <c r="AA2" s="61" t="s">
        <v>69</v>
      </c>
      <c r="AB2" s="66" t="s">
        <v>70</v>
      </c>
      <c r="AC2" s="61" t="s">
        <v>68</v>
      </c>
      <c r="AD2" s="62" t="s">
        <v>69</v>
      </c>
      <c r="AE2" s="18"/>
      <c r="AF2" s="19"/>
    </row>
    <row r="3" spans="1:32" ht="18" customHeight="1">
      <c r="A3" s="33" t="s">
        <v>28</v>
      </c>
      <c r="B3" s="23">
        <v>14.33</v>
      </c>
      <c r="C3" s="26">
        <f>stats!C23</f>
        <v>12.227272727272727</v>
      </c>
      <c r="D3" s="21">
        <f aca="true" t="shared" si="0" ref="D3:D10">C3-B3</f>
        <v>-2.1027272727272734</v>
      </c>
      <c r="E3" s="25">
        <v>62.37</v>
      </c>
      <c r="F3" s="29">
        <f>(stats!F6)*100</f>
        <v>57.758620689655174</v>
      </c>
      <c r="G3" s="21">
        <f aca="true" t="shared" si="1" ref="G3:G10">F3-E3</f>
        <v>-4.611379310344823</v>
      </c>
      <c r="H3" s="23">
        <v>12.5</v>
      </c>
      <c r="I3" s="29">
        <f>(stats!I6)*100</f>
        <v>0</v>
      </c>
      <c r="J3" s="21">
        <f aca="true" t="shared" si="2" ref="J3:J10">I3-H3</f>
        <v>-12.5</v>
      </c>
      <c r="K3" s="23">
        <v>29.91</v>
      </c>
      <c r="L3" s="47">
        <f>(stats!M6)*100</f>
        <v>28.155339805825243</v>
      </c>
      <c r="M3" s="43">
        <f>L3-K3</f>
        <v>-1.7546601941747575</v>
      </c>
      <c r="N3" s="23">
        <v>63.64</v>
      </c>
      <c r="O3" s="29">
        <f>(stats!P6)*100</f>
        <v>56.470588235294116</v>
      </c>
      <c r="P3" s="21">
        <f aca="true" t="shared" si="3" ref="P3:P10">O3-N3</f>
        <v>-7.169411764705885</v>
      </c>
      <c r="Q3" s="23">
        <v>12.11</v>
      </c>
      <c r="R3" s="26">
        <f>stats!H23</f>
        <v>10.181818181818182</v>
      </c>
      <c r="S3" s="21">
        <f aca="true" t="shared" si="4" ref="S3:S10">R3-Q3</f>
        <v>-1.9281818181818178</v>
      </c>
      <c r="T3" s="55">
        <v>2.56</v>
      </c>
      <c r="U3" s="26">
        <f>stats!P23</f>
        <v>2.727272727272727</v>
      </c>
      <c r="V3" s="21">
        <f aca="true" t="shared" si="5" ref="V3:V10">U3-T3</f>
        <v>0.16727272727272702</v>
      </c>
      <c r="W3" s="27">
        <v>3.06</v>
      </c>
      <c r="X3" s="26">
        <f>stats!I23</f>
        <v>3.8636363636363638</v>
      </c>
      <c r="Y3" s="21">
        <f aca="true" t="shared" si="6" ref="Y3:Y10">X3-W3</f>
        <v>0.8036363636363637</v>
      </c>
      <c r="Z3" s="27">
        <v>2.94</v>
      </c>
      <c r="AA3" s="26">
        <f>stats!J23</f>
        <v>3.272727272727273</v>
      </c>
      <c r="AB3" s="21">
        <f aca="true" t="shared" si="7" ref="AB3:AB10">AA3-Z3</f>
        <v>0.332727272727273</v>
      </c>
      <c r="AC3" s="23" t="s">
        <v>71</v>
      </c>
      <c r="AD3" s="49">
        <f>stats!S23</f>
        <v>26</v>
      </c>
      <c r="AE3" s="50">
        <f>stats!T23</f>
        <v>17.727272727272748</v>
      </c>
      <c r="AF3" s="22"/>
    </row>
    <row r="4" spans="1:32" ht="18" customHeight="1">
      <c r="A4" s="33" t="s">
        <v>30</v>
      </c>
      <c r="B4" s="23">
        <v>6.33</v>
      </c>
      <c r="C4" s="46">
        <f>stats!C25</f>
        <v>11.95</v>
      </c>
      <c r="D4" s="21">
        <f t="shared" si="0"/>
        <v>5.619999999999999</v>
      </c>
      <c r="E4" s="25">
        <v>52.31</v>
      </c>
      <c r="F4" s="29">
        <f>(stats!F8)*100</f>
        <v>59</v>
      </c>
      <c r="G4" s="21">
        <f t="shared" si="1"/>
        <v>6.689999999999998</v>
      </c>
      <c r="H4" s="23">
        <v>15.79</v>
      </c>
      <c r="I4" s="29">
        <f>(stats!I8)*100</f>
        <v>39.39393939393939</v>
      </c>
      <c r="J4" s="21">
        <f t="shared" si="2"/>
        <v>23.603939393939392</v>
      </c>
      <c r="K4" s="23">
        <v>24.32</v>
      </c>
      <c r="L4" s="47">
        <f>(stats!M8)*100</f>
        <v>28.947368421052634</v>
      </c>
      <c r="M4" s="43">
        <f>L4-K4</f>
        <v>4.627368421052633</v>
      </c>
      <c r="N4" s="23">
        <v>48.15</v>
      </c>
      <c r="O4" s="29">
        <f>(stats!P8)*100</f>
        <v>56.86274509803921</v>
      </c>
      <c r="P4" s="21">
        <f t="shared" si="3"/>
        <v>8.712745098039214</v>
      </c>
      <c r="Q4" s="23">
        <v>6.72</v>
      </c>
      <c r="R4" s="26">
        <f>stats!H25</f>
        <v>10.45</v>
      </c>
      <c r="S4" s="21">
        <f t="shared" si="4"/>
        <v>3.7299999999999995</v>
      </c>
      <c r="T4" s="55">
        <v>1.78</v>
      </c>
      <c r="U4" s="26">
        <f>stats!P25</f>
        <v>3.1</v>
      </c>
      <c r="V4" s="21">
        <f t="shared" si="5"/>
        <v>1.32</v>
      </c>
      <c r="W4" s="23">
        <v>1.5</v>
      </c>
      <c r="X4" s="26">
        <f>stats!I25</f>
        <v>2.55</v>
      </c>
      <c r="Y4" s="21">
        <f t="shared" si="6"/>
        <v>1.0499999999999998</v>
      </c>
      <c r="Z4" s="27">
        <v>1.56</v>
      </c>
      <c r="AA4" s="26">
        <f>stats!J25</f>
        <v>2.05</v>
      </c>
      <c r="AB4" s="21">
        <f t="shared" si="7"/>
        <v>0.48999999999999977</v>
      </c>
      <c r="AC4" s="23" t="s">
        <v>72</v>
      </c>
      <c r="AD4" s="49">
        <f>stats!S25</f>
        <v>21</v>
      </c>
      <c r="AE4" s="50">
        <f>stats!T25</f>
        <v>21.25</v>
      </c>
      <c r="AF4" s="22"/>
    </row>
    <row r="5" spans="1:32" ht="18" customHeight="1">
      <c r="A5" s="33" t="s">
        <v>31</v>
      </c>
      <c r="B5" s="23">
        <v>4.19</v>
      </c>
      <c r="C5" s="46">
        <f>stats!C26</f>
        <v>2.2857142857142856</v>
      </c>
      <c r="D5" s="21">
        <f t="shared" si="0"/>
        <v>-1.9042857142857148</v>
      </c>
      <c r="E5" s="23">
        <v>64.15</v>
      </c>
      <c r="F5" s="29">
        <f>(stats!F9)*100</f>
        <v>32.5</v>
      </c>
      <c r="G5" s="21">
        <f t="shared" si="1"/>
        <v>-31.650000000000006</v>
      </c>
      <c r="H5" s="23"/>
      <c r="I5" s="29">
        <f>(stats!I9)*100</f>
        <v>0</v>
      </c>
      <c r="J5" s="21">
        <f t="shared" si="2"/>
        <v>0</v>
      </c>
      <c r="K5" s="23"/>
      <c r="L5" s="29"/>
      <c r="M5" s="21"/>
      <c r="N5" s="23">
        <v>60.61</v>
      </c>
      <c r="O5" s="29">
        <f>(stats!P9)*100</f>
        <v>51.162790697674424</v>
      </c>
      <c r="P5" s="21">
        <f t="shared" si="3"/>
        <v>-9.447209302325575</v>
      </c>
      <c r="Q5" s="23">
        <v>2.52</v>
      </c>
      <c r="R5" s="26">
        <f>stats!H26</f>
        <v>1.9523809523809523</v>
      </c>
      <c r="S5" s="21">
        <f t="shared" si="4"/>
        <v>-0.5676190476190477</v>
      </c>
      <c r="T5" s="57">
        <v>2.81</v>
      </c>
      <c r="U5" s="26">
        <f>stats!P26</f>
        <v>2.6666666666666665</v>
      </c>
      <c r="V5" s="21">
        <f t="shared" si="5"/>
        <v>-0.14333333333333353</v>
      </c>
      <c r="W5" s="23">
        <v>1.57</v>
      </c>
      <c r="X5" s="26">
        <f>stats!I26</f>
        <v>2.0476190476190474</v>
      </c>
      <c r="Y5" s="21">
        <f t="shared" si="6"/>
        <v>0.4776190476190474</v>
      </c>
      <c r="Z5" s="27">
        <v>1.24</v>
      </c>
      <c r="AA5" s="26">
        <f>stats!J26</f>
        <v>1.2380952380952381</v>
      </c>
      <c r="AB5" s="21">
        <f t="shared" si="7"/>
        <v>-0.0019047619047618536</v>
      </c>
      <c r="AC5" s="23" t="s">
        <v>73</v>
      </c>
      <c r="AD5" s="49">
        <f>stats!S26</f>
        <v>11</v>
      </c>
      <c r="AE5" s="50">
        <f>stats!T26</f>
        <v>23.33333333333337</v>
      </c>
      <c r="AF5" s="22"/>
    </row>
    <row r="6" spans="1:32" ht="18" customHeight="1">
      <c r="A6" s="33" t="s">
        <v>32</v>
      </c>
      <c r="B6" s="23">
        <v>15.7</v>
      </c>
      <c r="C6" s="26">
        <f>stats!C27</f>
        <v>12.545454545454545</v>
      </c>
      <c r="D6" s="21">
        <f t="shared" si="0"/>
        <v>-3.1545454545454543</v>
      </c>
      <c r="E6" s="23">
        <v>63.28</v>
      </c>
      <c r="F6" s="29">
        <f>(stats!F10)*100</f>
        <v>56.14035087719298</v>
      </c>
      <c r="G6" s="21">
        <f t="shared" si="1"/>
        <v>-7.139649122807022</v>
      </c>
      <c r="H6" s="23">
        <v>16.67</v>
      </c>
      <c r="I6" s="29">
        <f>(stats!I10)*100</f>
        <v>50</v>
      </c>
      <c r="J6" s="21">
        <f t="shared" si="2"/>
        <v>33.33</v>
      </c>
      <c r="K6" s="23"/>
      <c r="L6" s="31"/>
      <c r="M6" s="21"/>
      <c r="N6" s="23">
        <v>63.31</v>
      </c>
      <c r="O6" s="29">
        <f>(stats!P10)*100</f>
        <v>61.71875</v>
      </c>
      <c r="P6" s="21">
        <f t="shared" si="3"/>
        <v>-1.5912500000000023</v>
      </c>
      <c r="Q6" s="23">
        <v>9.15</v>
      </c>
      <c r="R6" s="26">
        <f>stats!H27</f>
        <v>7.909090909090909</v>
      </c>
      <c r="S6" s="21">
        <f t="shared" si="4"/>
        <v>-1.2409090909090912</v>
      </c>
      <c r="T6" s="57">
        <v>6.4</v>
      </c>
      <c r="U6" s="26">
        <f>stats!P27</f>
        <v>6.590909090909091</v>
      </c>
      <c r="V6" s="21">
        <f t="shared" si="5"/>
        <v>0.19090909090909047</v>
      </c>
      <c r="W6" s="23">
        <v>6.95</v>
      </c>
      <c r="X6" s="26">
        <f>stats!I27</f>
        <v>5.818181818181818</v>
      </c>
      <c r="Y6" s="21">
        <f t="shared" si="6"/>
        <v>-1.1318181818181818</v>
      </c>
      <c r="Z6" s="27">
        <v>7.25</v>
      </c>
      <c r="AA6" s="26">
        <f>stats!J27</f>
        <v>6.545454545454546</v>
      </c>
      <c r="AB6" s="21">
        <f t="shared" si="7"/>
        <v>-0.7045454545454541</v>
      </c>
      <c r="AC6" s="23" t="s">
        <v>74</v>
      </c>
      <c r="AD6" s="49">
        <f>stats!S27</f>
        <v>26</v>
      </c>
      <c r="AE6" s="50">
        <f>stats!T27</f>
        <v>39.09090909090901</v>
      </c>
      <c r="AF6" s="22"/>
    </row>
    <row r="7" spans="1:32" ht="18" customHeight="1">
      <c r="A7" s="33" t="s">
        <v>75</v>
      </c>
      <c r="B7" s="23">
        <v>4.41</v>
      </c>
      <c r="C7" s="26">
        <f>stats!C29</f>
        <v>4.380952380952381</v>
      </c>
      <c r="D7" s="21">
        <f t="shared" si="0"/>
        <v>-0.029047619047618767</v>
      </c>
      <c r="E7" s="23">
        <v>36.46</v>
      </c>
      <c r="F7" s="29">
        <f>(stats!F12)*100</f>
        <v>52.112676056338024</v>
      </c>
      <c r="G7" s="21">
        <f t="shared" si="1"/>
        <v>15.652676056338024</v>
      </c>
      <c r="H7" s="23">
        <v>43.75</v>
      </c>
      <c r="I7" s="29">
        <f>(stats!I12)*100</f>
        <v>46.15384615384615</v>
      </c>
      <c r="J7" s="21">
        <f t="shared" si="2"/>
        <v>2.4038461538461533</v>
      </c>
      <c r="K7" s="23"/>
      <c r="L7" s="64"/>
      <c r="M7" s="65"/>
      <c r="N7" s="23">
        <v>48.15</v>
      </c>
      <c r="O7" s="29">
        <f>(stats!P12)*100</f>
        <v>31.57894736842105</v>
      </c>
      <c r="P7" s="21">
        <f t="shared" si="3"/>
        <v>-16.571052631578947</v>
      </c>
      <c r="Q7" s="23">
        <v>5.09</v>
      </c>
      <c r="R7" s="26">
        <f>stats!H29</f>
        <v>4.0476190476190474</v>
      </c>
      <c r="S7" s="21">
        <f t="shared" si="4"/>
        <v>-1.0423809523809524</v>
      </c>
      <c r="T7" s="57">
        <v>4</v>
      </c>
      <c r="U7" s="26">
        <f>stats!P29</f>
        <v>2.619047619047619</v>
      </c>
      <c r="V7" s="21">
        <f t="shared" si="5"/>
        <v>-1.380952380952381</v>
      </c>
      <c r="W7" s="23">
        <v>1.23</v>
      </c>
      <c r="X7" s="26">
        <f>stats!I29</f>
        <v>0.9047619047619048</v>
      </c>
      <c r="Y7" s="21">
        <f t="shared" si="6"/>
        <v>-0.3252380952380952</v>
      </c>
      <c r="Z7" s="23">
        <v>1.14</v>
      </c>
      <c r="AA7" s="26">
        <f>stats!J29</f>
        <v>0.7619047619047619</v>
      </c>
      <c r="AB7" s="21">
        <f t="shared" si="7"/>
        <v>-0.37809523809523804</v>
      </c>
      <c r="AC7" s="23" t="s">
        <v>76</v>
      </c>
      <c r="AD7" s="49">
        <f>stats!S29</f>
        <v>15</v>
      </c>
      <c r="AE7" s="50">
        <f>stats!T29</f>
        <v>15.714285714285666</v>
      </c>
      <c r="AF7" s="22"/>
    </row>
    <row r="8" spans="1:32" ht="18" customHeight="1">
      <c r="A8" s="33" t="s">
        <v>34</v>
      </c>
      <c r="B8" s="23">
        <v>13.41</v>
      </c>
      <c r="C8" s="26">
        <f>stats!C30</f>
        <v>11.409090909090908</v>
      </c>
      <c r="D8" s="21">
        <f t="shared" si="0"/>
        <v>-2.000909090909092</v>
      </c>
      <c r="E8" s="23">
        <v>68.79</v>
      </c>
      <c r="F8" s="29">
        <f>(stats!F13)*100</f>
        <v>64.86486486486487</v>
      </c>
      <c r="G8" s="21">
        <f t="shared" si="1"/>
        <v>-3.925135135135136</v>
      </c>
      <c r="H8" s="23">
        <v>38.1</v>
      </c>
      <c r="I8" s="29">
        <f>(stats!I13)*100</f>
        <v>18.75</v>
      </c>
      <c r="J8" s="21">
        <f t="shared" si="2"/>
        <v>-19.35</v>
      </c>
      <c r="K8" s="23">
        <v>12.5</v>
      </c>
      <c r="L8" s="47">
        <f>(stats!M13)*100</f>
        <v>23.333333333333332</v>
      </c>
      <c r="M8" s="43">
        <f>L8-K8</f>
        <v>10.833333333333332</v>
      </c>
      <c r="N8" s="23">
        <v>64.81</v>
      </c>
      <c r="O8" s="29">
        <f>(stats!P13)*100</f>
        <v>56.52173913043478</v>
      </c>
      <c r="P8" s="21">
        <f t="shared" si="3"/>
        <v>-8.288260869565221</v>
      </c>
      <c r="Q8" s="23">
        <v>10.5</v>
      </c>
      <c r="R8" s="26">
        <f>stats!H30</f>
        <v>9.545454545454545</v>
      </c>
      <c r="S8" s="21">
        <f t="shared" si="4"/>
        <v>-0.954545454545455</v>
      </c>
      <c r="T8" s="57">
        <v>6.14</v>
      </c>
      <c r="U8" s="26">
        <f>stats!P30</f>
        <v>6.090909090909091</v>
      </c>
      <c r="V8" s="21">
        <f t="shared" si="5"/>
        <v>-0.04909090909090885</v>
      </c>
      <c r="W8" s="23">
        <v>2.45</v>
      </c>
      <c r="X8" s="26">
        <f>stats!I30</f>
        <v>2.090909090909091</v>
      </c>
      <c r="Y8" s="21">
        <f t="shared" si="6"/>
        <v>-0.35909090909090935</v>
      </c>
      <c r="Z8" s="23">
        <v>1.86</v>
      </c>
      <c r="AA8" s="26">
        <f>stats!J30</f>
        <v>1.5454545454545454</v>
      </c>
      <c r="AB8" s="21">
        <f t="shared" si="7"/>
        <v>-0.3145454545454547</v>
      </c>
      <c r="AC8" s="23" t="s">
        <v>77</v>
      </c>
      <c r="AD8" s="49">
        <f>stats!S30</f>
        <v>29</v>
      </c>
      <c r="AE8" s="50">
        <f>stats!T30</f>
        <v>56.13636363636374</v>
      </c>
      <c r="AF8" s="22"/>
    </row>
    <row r="9" spans="1:32" ht="18" customHeight="1">
      <c r="A9" s="33" t="s">
        <v>35</v>
      </c>
      <c r="B9" s="23">
        <v>9.86</v>
      </c>
      <c r="C9" s="26">
        <f>stats!C31</f>
        <v>11.476190476190476</v>
      </c>
      <c r="D9" s="21">
        <f t="shared" si="0"/>
        <v>1.6161904761904768</v>
      </c>
      <c r="E9" s="23">
        <v>51.35</v>
      </c>
      <c r="F9" s="29">
        <f>(stats!F14)*100</f>
        <v>56.41025641025641</v>
      </c>
      <c r="G9" s="21">
        <f t="shared" si="1"/>
        <v>5.060256410256407</v>
      </c>
      <c r="H9" s="23">
        <v>36.36</v>
      </c>
      <c r="I9" s="29">
        <f>(stats!I14)*100</f>
        <v>52</v>
      </c>
      <c r="J9" s="21">
        <f t="shared" si="2"/>
        <v>15.64</v>
      </c>
      <c r="K9" s="23">
        <v>33.33</v>
      </c>
      <c r="L9" s="47">
        <f>(stats!M14)*100</f>
        <v>37.391304347826086</v>
      </c>
      <c r="M9" s="43">
        <f>L9-K9</f>
        <v>4.061304347826088</v>
      </c>
      <c r="N9" s="23">
        <v>78.57</v>
      </c>
      <c r="O9" s="29">
        <f>(stats!P14)*100</f>
        <v>76.36363636363637</v>
      </c>
      <c r="P9" s="21">
        <f t="shared" si="3"/>
        <v>-2.206363636363619</v>
      </c>
      <c r="Q9" s="23">
        <v>7.59</v>
      </c>
      <c r="R9" s="26">
        <f>stats!H31</f>
        <v>8.523809523809524</v>
      </c>
      <c r="S9" s="21">
        <f t="shared" si="4"/>
        <v>0.9338095238095239</v>
      </c>
      <c r="T9" s="57">
        <v>3.32</v>
      </c>
      <c r="U9" s="26">
        <f>stats!P31</f>
        <v>2.9523809523809526</v>
      </c>
      <c r="V9" s="21">
        <f t="shared" si="5"/>
        <v>-0.3676190476190473</v>
      </c>
      <c r="W9" s="23">
        <v>3.18</v>
      </c>
      <c r="X9" s="26">
        <f>stats!I31</f>
        <v>2.619047619047619</v>
      </c>
      <c r="Y9" s="21">
        <f t="shared" si="6"/>
        <v>-0.5609523809523811</v>
      </c>
      <c r="Z9" s="23">
        <v>3.05</v>
      </c>
      <c r="AA9" s="26">
        <f>stats!J31</f>
        <v>2.4761904761904763</v>
      </c>
      <c r="AB9" s="21">
        <f t="shared" si="7"/>
        <v>-0.5738095238095235</v>
      </c>
      <c r="AC9" s="23" t="s">
        <v>78</v>
      </c>
      <c r="AD9" s="49">
        <f>stats!S31</f>
        <v>37</v>
      </c>
      <c r="AE9" s="50">
        <f>stats!T31</f>
        <v>30</v>
      </c>
      <c r="AF9" s="22"/>
    </row>
    <row r="10" spans="1:32" ht="18" customHeight="1">
      <c r="A10" s="33" t="s">
        <v>36</v>
      </c>
      <c r="B10" s="23">
        <v>18.09</v>
      </c>
      <c r="C10" s="26">
        <f>stats!C32</f>
        <v>16.238095238095237</v>
      </c>
      <c r="D10" s="21">
        <f t="shared" si="0"/>
        <v>-1.8519047619047626</v>
      </c>
      <c r="E10" s="23">
        <v>57.58</v>
      </c>
      <c r="F10" s="29">
        <f>(stats!F15)*100</f>
        <v>64.86486486486487</v>
      </c>
      <c r="G10" s="21">
        <f t="shared" si="1"/>
        <v>7.284864864864872</v>
      </c>
      <c r="H10" s="23">
        <v>58.95</v>
      </c>
      <c r="I10" s="29">
        <f>(stats!I15)*100</f>
        <v>56.97674418604651</v>
      </c>
      <c r="J10" s="21">
        <f t="shared" si="2"/>
        <v>-1.973255813953493</v>
      </c>
      <c r="K10" s="23">
        <v>42.31</v>
      </c>
      <c r="L10" s="47">
        <f>(stats!M15)*100</f>
        <v>31.03448275862069</v>
      </c>
      <c r="M10" s="43">
        <f>L10-K10</f>
        <v>-11.275517241379312</v>
      </c>
      <c r="N10" s="23">
        <v>87.07</v>
      </c>
      <c r="O10" s="29">
        <f>(stats!P15)*100</f>
        <v>88.88888888888889</v>
      </c>
      <c r="P10" s="21">
        <f t="shared" si="3"/>
        <v>1.8188888888888926</v>
      </c>
      <c r="Q10" s="23">
        <v>11.5</v>
      </c>
      <c r="R10" s="26">
        <f>stats!H32</f>
        <v>10.761904761904763</v>
      </c>
      <c r="S10" s="21">
        <f t="shared" si="4"/>
        <v>-0.7380952380952372</v>
      </c>
      <c r="T10" s="57">
        <v>6.82</v>
      </c>
      <c r="U10" s="26">
        <f>stats!P32</f>
        <v>6.809523809523809</v>
      </c>
      <c r="V10" s="21">
        <f t="shared" si="5"/>
        <v>-0.010476190476190972</v>
      </c>
      <c r="W10" s="23">
        <v>5.27</v>
      </c>
      <c r="X10" s="26">
        <f>stats!I32</f>
        <v>3.857142857142857</v>
      </c>
      <c r="Y10" s="21">
        <f t="shared" si="6"/>
        <v>-1.4128571428571424</v>
      </c>
      <c r="Z10" s="23">
        <v>3.86</v>
      </c>
      <c r="AA10" s="26">
        <f>stats!J32</f>
        <v>2.8095238095238093</v>
      </c>
      <c r="AB10" s="21">
        <f t="shared" si="7"/>
        <v>-1.0504761904761906</v>
      </c>
      <c r="AC10" s="23" t="s">
        <v>79</v>
      </c>
      <c r="AD10" s="49">
        <f>stats!S32</f>
        <v>29</v>
      </c>
      <c r="AE10" s="50">
        <f>stats!T32</f>
        <v>19.28571428571422</v>
      </c>
      <c r="AF10" s="22"/>
    </row>
    <row r="11" spans="1:32" ht="18" customHeight="1">
      <c r="A11" s="33"/>
      <c r="B11" s="27"/>
      <c r="C11" s="24"/>
      <c r="D11" s="21"/>
      <c r="E11" s="23"/>
      <c r="F11" s="26"/>
      <c r="G11" s="21"/>
      <c r="H11" s="27"/>
      <c r="I11" s="26"/>
      <c r="J11" s="21"/>
      <c r="K11" s="23"/>
      <c r="L11" s="26"/>
      <c r="M11" s="21"/>
      <c r="N11" s="23"/>
      <c r="O11" s="26"/>
      <c r="P11" s="21"/>
      <c r="Q11" s="23"/>
      <c r="R11" s="54"/>
      <c r="S11" s="21"/>
      <c r="T11" s="55"/>
      <c r="U11" s="58"/>
      <c r="V11" s="59"/>
      <c r="W11" s="27"/>
      <c r="X11" s="24"/>
      <c r="Y11" s="21"/>
      <c r="Z11" s="27"/>
      <c r="AA11" s="24"/>
      <c r="AB11" s="21"/>
      <c r="AC11" s="27"/>
      <c r="AD11" s="48"/>
      <c r="AE11" s="51"/>
      <c r="AF11" s="28"/>
    </row>
    <row r="12" spans="1:32" ht="18" customHeight="1">
      <c r="A12" s="33" t="s">
        <v>37</v>
      </c>
      <c r="B12" s="23">
        <v>81.77</v>
      </c>
      <c r="C12" s="26">
        <f>stats!C34</f>
        <v>83.31818181818181</v>
      </c>
      <c r="D12" s="21">
        <f>C12-B12</f>
        <v>1.548181818181817</v>
      </c>
      <c r="E12" s="23">
        <v>58.95</v>
      </c>
      <c r="F12" s="30">
        <f>(stats!F17)*100</f>
        <v>57.31559854897219</v>
      </c>
      <c r="G12" s="21">
        <f>F12-E12</f>
        <v>-1.6344014510278129</v>
      </c>
      <c r="H12" s="23">
        <v>44.02</v>
      </c>
      <c r="I12" s="30">
        <f>(stats!I17)*100</f>
        <v>44.5</v>
      </c>
      <c r="J12" s="21">
        <f>I12-H12</f>
        <v>0.4799999999999969</v>
      </c>
      <c r="K12" s="23">
        <v>29.23</v>
      </c>
      <c r="L12" s="30">
        <f>(stats!M17)*100</f>
        <v>30.423280423280424</v>
      </c>
      <c r="M12" s="21">
        <f>L12-K12</f>
        <v>1.1932804232804237</v>
      </c>
      <c r="N12" s="23">
        <v>69.04</v>
      </c>
      <c r="O12" s="30">
        <f>(stats!P17)*100</f>
        <v>63.06620209059234</v>
      </c>
      <c r="P12" s="21">
        <f>O12-N12</f>
        <v>-5.973797909407665</v>
      </c>
      <c r="Q12" s="23">
        <v>61.36</v>
      </c>
      <c r="R12" s="54">
        <f>stats!H34</f>
        <v>63.86363636363637</v>
      </c>
      <c r="S12" s="21">
        <f>R12-Q12</f>
        <v>2.5036363636363674</v>
      </c>
      <c r="T12" s="57">
        <v>33.5</v>
      </c>
      <c r="U12" s="54">
        <f>stats!P34</f>
        <v>33.45454545454545</v>
      </c>
      <c r="V12" s="56">
        <f>U12-T12</f>
        <v>-0.045454545454546746</v>
      </c>
      <c r="W12" s="23">
        <v>24.23</v>
      </c>
      <c r="X12" s="26">
        <f>stats!I34</f>
        <v>26.09090909090909</v>
      </c>
      <c r="Y12" s="21">
        <f>X12-W12</f>
        <v>1.8609090909090895</v>
      </c>
      <c r="Z12" s="23">
        <v>21.91</v>
      </c>
      <c r="AA12" s="26">
        <f>stats!J34</f>
        <v>22.545454545454547</v>
      </c>
      <c r="AB12" s="21">
        <f>AA12-Z12</f>
        <v>0.6354545454545466</v>
      </c>
      <c r="AC12" s="27"/>
      <c r="AD12" s="48"/>
      <c r="AE12" s="51"/>
      <c r="AF12" s="28"/>
    </row>
    <row r="13" spans="18:22" ht="12.75">
      <c r="R13" s="53"/>
      <c r="T13" s="53"/>
      <c r="V13" s="53"/>
    </row>
    <row r="21" ht="12.75">
      <c r="W21" s="6"/>
    </row>
    <row r="22" ht="12.75">
      <c r="W22" s="6"/>
    </row>
    <row r="23" ht="12.75">
      <c r="W23" s="6"/>
    </row>
    <row r="26" spans="23:24" ht="12.75">
      <c r="W26" s="6"/>
      <c r="X26" s="6"/>
    </row>
    <row r="27" ht="12.75">
      <c r="W27" s="6"/>
    </row>
    <row r="28" ht="12.75">
      <c r="W28" s="6"/>
    </row>
    <row r="29" spans="23:24" ht="12.75">
      <c r="W29" s="6"/>
      <c r="X29" s="6"/>
    </row>
  </sheetData>
  <printOptions gridLines="1" horizontalCentered="1"/>
  <pageMargins left="0.11811023622047245" right="0.7086614173228347" top="1.36" bottom="0.1968503937007874" header="0.5118110236220472" footer="0.5118110236220472"/>
  <pageSetup horizontalDpi="300" verticalDpi="300" orientation="landscape" pageOrder="overThenDown" paperSize="9" scale="87" r:id="rId1"/>
  <headerFooter alignWithMargins="0">
    <oddHeader>&amp;C&amp;12&amp;UComparaison des stats avec la saison 98-99&amp;R&amp;D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statistiques équipe 1</dc:subject>
  <dc:creator>AGENCE DE BASSIN RMC</dc:creator>
  <cp:keywords/>
  <dc:description/>
  <cp:lastModifiedBy>Duchampt</cp:lastModifiedBy>
  <cp:lastPrinted>2005-04-27T09:21:39Z</cp:lastPrinted>
  <dcterms:modified xsi:type="dcterms:W3CDTF">2005-04-27T09:21:41Z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-49420016</vt:i4>
  </property>
  <property fmtid="{D5CDD505-2E9C-101B-9397-08002B2CF9AE}" pid="4" name="_EmailSubje">
    <vt:lpwstr/>
  </property>
  <property fmtid="{D5CDD505-2E9C-101B-9397-08002B2CF9AE}" pid="5" name="_AuthorEma">
    <vt:lpwstr>Patrice.DUCHAMPT@eaurmc.fr</vt:lpwstr>
  </property>
  <property fmtid="{D5CDD505-2E9C-101B-9397-08002B2CF9AE}" pid="6" name="_AuthorEmailDisplayNa">
    <vt:lpwstr>DUCHAMPT Patrice</vt:lpwstr>
  </property>
</Properties>
</file>